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Y:\Comercial_Publico\Jonanthan\0001 - IFSE\Planilhas ajustada ao lance\"/>
    </mc:Choice>
  </mc:AlternateContent>
  <bookViews>
    <workbookView xWindow="0" yWindow="0" windowWidth="28800" windowHeight="12300" tabRatio="805" firstSheet="2" activeTab="8"/>
  </bookViews>
  <sheets>
    <sheet name="Carregador de material" sheetId="12" state="hidden" r:id="rId1"/>
    <sheet name="ORIENTAÇÕES" sheetId="50" state="hidden" r:id="rId2"/>
    <sheet name="Planilha Jardineiro" sheetId="71" r:id="rId3"/>
    <sheet name="Uniformes - Jardineiro" sheetId="72" r:id="rId4"/>
    <sheet name="Equipamentos - Jardineiro" sheetId="74" r:id="rId5"/>
    <sheet name="Planilha Motorista" sheetId="75" r:id="rId6"/>
    <sheet name="Uniformes - Motorista" sheetId="76" r:id="rId7"/>
    <sheet name="Equipamentos - Motorista" sheetId="77" r:id="rId8"/>
    <sheet name="PROPOSTA" sheetId="78" r:id="rId9"/>
    <sheet name="Servente de limpeza" sheetId="36" state="hidden" r:id="rId10"/>
    <sheet name="Jauzeiro" sheetId="38" state="hidden" r:id="rId11"/>
  </sheets>
  <definedNames>
    <definedName name="____xlnm.Print_Area_1" localSheetId="4">!#REF!</definedName>
    <definedName name="____xlnm.Print_Area_1" localSheetId="7">!#REF!</definedName>
    <definedName name="____xlnm.Print_Area_1" localSheetId="5">!#REF!</definedName>
    <definedName name="____xlnm.Print_Area_1" localSheetId="6">!#REF!</definedName>
    <definedName name="____xlnm.Print_Area_1">!#REF!</definedName>
    <definedName name="____xlnm.Print_Area_2" localSheetId="4">!#REF!</definedName>
    <definedName name="____xlnm.Print_Area_2">!#REF!</definedName>
    <definedName name="____xlnm.Print_Area_3" localSheetId="4">!#REF!</definedName>
    <definedName name="____xlnm.Print_Area_3">!#REF!</definedName>
    <definedName name="___xlnm.Print_Area_1" localSheetId="4">!#REF!</definedName>
    <definedName name="___xlnm.Print_Area_1">!#REF!</definedName>
    <definedName name="___xlnm.Print_Area_2" localSheetId="4">!#REF!</definedName>
    <definedName name="___xlnm.Print_Area_2">!#REF!</definedName>
    <definedName name="___xlnm.Print_Area_3" localSheetId="4">!#REF!</definedName>
    <definedName name="___xlnm.Print_Area_3">!#REF!</definedName>
    <definedName name="__xlnm.Print_Area_1" localSheetId="4">!#REF!</definedName>
    <definedName name="__xlnm.Print_Area_1">!#REF!</definedName>
    <definedName name="__xlnm.Print_Area_2" localSheetId="4">!#REF!</definedName>
    <definedName name="__xlnm.Print_Area_2">!#REF!</definedName>
    <definedName name="__xlnm.Print_Area_3" localSheetId="4">!#REF!</definedName>
    <definedName name="__xlnm.Print_Area_3">!#REF!</definedName>
    <definedName name="_xlnm.Print_Area" localSheetId="0">'Carregador de material'!$A$1:$I$146</definedName>
    <definedName name="_xlnm.Print_Area" localSheetId="1">ORIENTAÇÕES!$A$1:$B$16</definedName>
    <definedName name="_xlnm.Print_Area" localSheetId="2">'Planilha Jardineiro'!$B$1:$G$113</definedName>
    <definedName name="_xlnm.Print_Area" localSheetId="5">'Planilha Motorista'!$A$1:$G$112</definedName>
    <definedName name="_xlnm.Print_Area" localSheetId="9">'Servente de limpeza'!$A$1:$G$154</definedName>
    <definedName name="Excel_BuiltIn_Print_Area_1">#N/A</definedName>
    <definedName name="Excel_BuiltIn_Print_Area_1_2">#N/A</definedName>
    <definedName name="Excel_BuiltIn_Print_Area_2">#N/A</definedName>
    <definedName name="Excel_BuiltIn_Print_Area_2_2">#N/A</definedName>
    <definedName name="Teste">#N/A</definedName>
    <definedName name="UN" localSheetId="4">#REF!</definedName>
    <definedName name="UN" localSheetId="7">#REF!</definedName>
    <definedName name="UN" localSheetId="1">#REF!</definedName>
    <definedName name="UN" localSheetId="5">#REF!</definedName>
    <definedName name="UN" localSheetId="6">#REF!</definedName>
    <definedName name="UN">#REF!</definedName>
  </definedNames>
  <calcPr calcId="162913" fullPrecision="0"/>
</workbook>
</file>

<file path=xl/calcChain.xml><?xml version="1.0" encoding="utf-8"?>
<calcChain xmlns="http://schemas.openxmlformats.org/spreadsheetml/2006/main">
  <c r="E36" i="75" l="1"/>
  <c r="E94" i="75"/>
  <c r="E95" i="75"/>
  <c r="E90" i="75"/>
  <c r="E91" i="75"/>
  <c r="F8" i="78" l="1"/>
  <c r="F46" i="75" l="1"/>
  <c r="F46" i="71"/>
  <c r="E126" i="38" l="1"/>
  <c r="E107" i="38"/>
  <c r="E78" i="38"/>
  <c r="E72" i="38"/>
  <c r="E79" i="38" s="1"/>
  <c r="F53" i="38"/>
  <c r="F57" i="38" s="1"/>
  <c r="F138" i="38" s="1"/>
  <c r="F42" i="38"/>
  <c r="F41" i="38"/>
  <c r="F48" i="38" s="1"/>
  <c r="F137" i="38" s="1"/>
  <c r="G35" i="38"/>
  <c r="G29" i="38"/>
  <c r="E126" i="36"/>
  <c r="E107" i="36"/>
  <c r="E84" i="36"/>
  <c r="E85" i="36" s="1"/>
  <c r="E78" i="36"/>
  <c r="E80" i="36" s="1"/>
  <c r="E72" i="36"/>
  <c r="E94" i="36" s="1"/>
  <c r="F53" i="36"/>
  <c r="F57" i="36" s="1"/>
  <c r="F138" i="36" s="1"/>
  <c r="F42" i="36"/>
  <c r="G35" i="36"/>
  <c r="G29" i="36"/>
  <c r="F2" i="77"/>
  <c r="F3" i="77" s="1"/>
  <c r="F4" i="77" s="1"/>
  <c r="F84" i="75" s="1"/>
  <c r="F4" i="76"/>
  <c r="F3" i="76"/>
  <c r="F2" i="76"/>
  <c r="C101" i="75"/>
  <c r="E101" i="75" s="1"/>
  <c r="E100" i="75"/>
  <c r="E75" i="75"/>
  <c r="E65" i="75"/>
  <c r="E42" i="75"/>
  <c r="E53" i="75" s="1"/>
  <c r="E31" i="75"/>
  <c r="E52" i="75" s="1"/>
  <c r="F25" i="75"/>
  <c r="F12" i="74"/>
  <c r="F11" i="74"/>
  <c r="F10" i="74"/>
  <c r="F9" i="74"/>
  <c r="F8" i="74"/>
  <c r="F7" i="74"/>
  <c r="F6" i="74"/>
  <c r="F5" i="74"/>
  <c r="F4" i="74"/>
  <c r="F3" i="74"/>
  <c r="F2" i="74"/>
  <c r="F3" i="72"/>
  <c r="F2" i="72"/>
  <c r="C101" i="71"/>
  <c r="E101" i="71" s="1"/>
  <c r="E100" i="71"/>
  <c r="E75" i="71"/>
  <c r="E65" i="71"/>
  <c r="E52" i="71"/>
  <c r="E42" i="71"/>
  <c r="E53" i="71" s="1"/>
  <c r="E31" i="71"/>
  <c r="F25" i="71"/>
  <c r="F45" i="71" s="1"/>
  <c r="E126" i="12"/>
  <c r="E107" i="12"/>
  <c r="E94" i="12"/>
  <c r="E96" i="12" s="1"/>
  <c r="E79" i="12"/>
  <c r="E78" i="12"/>
  <c r="E72" i="12"/>
  <c r="E84" i="12" s="1"/>
  <c r="E85" i="12" s="1"/>
  <c r="F53" i="12"/>
  <c r="F57" i="12" s="1"/>
  <c r="F138" i="12" s="1"/>
  <c r="F42" i="12"/>
  <c r="G35" i="12"/>
  <c r="G29" i="12"/>
  <c r="G36" i="12" l="1"/>
  <c r="F77" i="12" s="1"/>
  <c r="F78" i="12" s="1"/>
  <c r="E108" i="12"/>
  <c r="E109" i="12" s="1"/>
  <c r="G36" i="36"/>
  <c r="F26" i="75"/>
  <c r="F45" i="75"/>
  <c r="E79" i="36"/>
  <c r="E80" i="12"/>
  <c r="G36" i="38"/>
  <c r="F95" i="38" s="1"/>
  <c r="F49" i="71"/>
  <c r="F54" i="71" s="1"/>
  <c r="F26" i="71"/>
  <c r="F104" i="71" s="1"/>
  <c r="F94" i="36"/>
  <c r="E96" i="36"/>
  <c r="F105" i="36"/>
  <c r="F69" i="36"/>
  <c r="F68" i="36"/>
  <c r="F106" i="36"/>
  <c r="F95" i="36"/>
  <c r="E94" i="38"/>
  <c r="E96" i="38" s="1"/>
  <c r="F5" i="76"/>
  <c r="F6" i="76" s="1"/>
  <c r="F83" i="75" s="1"/>
  <c r="F86" i="75" s="1"/>
  <c r="F108" i="75" s="1"/>
  <c r="F4" i="72"/>
  <c r="F5" i="72" s="1"/>
  <c r="F83" i="71" s="1"/>
  <c r="F13" i="74"/>
  <c r="F14" i="74" s="1"/>
  <c r="F84" i="71" s="1"/>
  <c r="E84" i="38"/>
  <c r="E85" i="38" s="1"/>
  <c r="F64" i="75"/>
  <c r="F61" i="75"/>
  <c r="F104" i="75"/>
  <c r="F29" i="75"/>
  <c r="F30" i="75"/>
  <c r="E80" i="38"/>
  <c r="F104" i="12"/>
  <c r="F65" i="12"/>
  <c r="F94" i="12"/>
  <c r="F92" i="12"/>
  <c r="F64" i="12"/>
  <c r="F101" i="12"/>
  <c r="F71" i="12"/>
  <c r="F86" i="71"/>
  <c r="F108" i="71" s="1"/>
  <c r="F104" i="38"/>
  <c r="F29" i="71"/>
  <c r="F30" i="71"/>
  <c r="F70" i="36"/>
  <c r="F71" i="36"/>
  <c r="F101" i="36"/>
  <c r="E108" i="36"/>
  <c r="E109" i="36" s="1"/>
  <c r="F68" i="38"/>
  <c r="F64" i="36"/>
  <c r="F92" i="36"/>
  <c r="F102" i="36"/>
  <c r="F90" i="38"/>
  <c r="F90" i="36"/>
  <c r="F65" i="36"/>
  <c r="F83" i="36"/>
  <c r="F93" i="36"/>
  <c r="F103" i="36"/>
  <c r="F136" i="36"/>
  <c r="E108" i="38"/>
  <c r="E109" i="38" s="1"/>
  <c r="F49" i="75"/>
  <c r="F54" i="75" s="1"/>
  <c r="F66" i="36"/>
  <c r="F77" i="36"/>
  <c r="F78" i="36" s="1"/>
  <c r="F104" i="36"/>
  <c r="F41" i="36"/>
  <c r="F48" i="36" s="1"/>
  <c r="F67" i="36"/>
  <c r="F103" i="38" l="1"/>
  <c r="F92" i="38"/>
  <c r="F96" i="38" s="1"/>
  <c r="F117" i="38" s="1"/>
  <c r="F83" i="38"/>
  <c r="F64" i="38"/>
  <c r="F101" i="38"/>
  <c r="F94" i="38"/>
  <c r="F95" i="12"/>
  <c r="F105" i="12"/>
  <c r="F83" i="12"/>
  <c r="F103" i="12"/>
  <c r="F77" i="38"/>
  <c r="F78" i="38" s="1"/>
  <c r="F79" i="38" s="1"/>
  <c r="F80" i="38" s="1"/>
  <c r="F115" i="38" s="1"/>
  <c r="F93" i="38"/>
  <c r="F105" i="38"/>
  <c r="F68" i="12"/>
  <c r="F67" i="12"/>
  <c r="F102" i="12"/>
  <c r="F93" i="12"/>
  <c r="F65" i="38"/>
  <c r="F71" i="38"/>
  <c r="F106" i="38"/>
  <c r="F67" i="38"/>
  <c r="F70" i="12"/>
  <c r="F106" i="12"/>
  <c r="F136" i="12"/>
  <c r="F66" i="12"/>
  <c r="F72" i="12" s="1"/>
  <c r="F114" i="12" s="1"/>
  <c r="F102" i="38"/>
  <c r="F70" i="38"/>
  <c r="F66" i="38"/>
  <c r="F69" i="38"/>
  <c r="F136" i="38"/>
  <c r="F140" i="38" s="1"/>
  <c r="F90" i="12"/>
  <c r="F91" i="12" s="1"/>
  <c r="F96" i="12" s="1"/>
  <c r="F117" i="12" s="1"/>
  <c r="F69" i="12"/>
  <c r="F41" i="12"/>
  <c r="F48" i="12" s="1"/>
  <c r="F137" i="12" s="1"/>
  <c r="F64" i="71"/>
  <c r="F61" i="71"/>
  <c r="F31" i="71"/>
  <c r="F41" i="71" s="1"/>
  <c r="F59" i="71" s="1"/>
  <c r="F79" i="36"/>
  <c r="F80" i="36" s="1"/>
  <c r="F115" i="36" s="1"/>
  <c r="F91" i="36"/>
  <c r="F96" i="36" s="1"/>
  <c r="F117" i="36" s="1"/>
  <c r="F72" i="36"/>
  <c r="F114" i="36" s="1"/>
  <c r="F140" i="36"/>
  <c r="F142" i="38"/>
  <c r="F143" i="38" s="1"/>
  <c r="F107" i="12"/>
  <c r="F137" i="36"/>
  <c r="F84" i="12"/>
  <c r="F85" i="12" s="1"/>
  <c r="F116" i="12" s="1"/>
  <c r="F84" i="36"/>
  <c r="F85" i="36" s="1"/>
  <c r="F116" i="36" s="1"/>
  <c r="F84" i="38"/>
  <c r="F85" i="38" s="1"/>
  <c r="F116" i="38" s="1"/>
  <c r="F72" i="38"/>
  <c r="F114" i="38" s="1"/>
  <c r="F107" i="38"/>
  <c r="F91" i="38"/>
  <c r="F107" i="36"/>
  <c r="F140" i="12"/>
  <c r="F79" i="12"/>
  <c r="F80" i="12" s="1"/>
  <c r="F115" i="12" s="1"/>
  <c r="F31" i="75"/>
  <c r="F52" i="71" l="1"/>
  <c r="F34" i="71"/>
  <c r="F35" i="71"/>
  <c r="F38" i="71"/>
  <c r="F40" i="71"/>
  <c r="F39" i="71"/>
  <c r="F36" i="71"/>
  <c r="F37" i="71"/>
  <c r="F42" i="71" s="1"/>
  <c r="F53" i="71" s="1"/>
  <c r="F55" i="71" s="1"/>
  <c r="F108" i="38"/>
  <c r="F109" i="38" s="1"/>
  <c r="F118" i="38" s="1"/>
  <c r="F120" i="38" s="1"/>
  <c r="F142" i="36"/>
  <c r="F143" i="36" s="1"/>
  <c r="F108" i="12"/>
  <c r="F109" i="12" s="1"/>
  <c r="F118" i="12" s="1"/>
  <c r="F120" i="12" s="1"/>
  <c r="F52" i="75"/>
  <c r="F35" i="75"/>
  <c r="F41" i="75"/>
  <c r="F59" i="75" s="1"/>
  <c r="F37" i="75"/>
  <c r="F34" i="75"/>
  <c r="F36" i="75"/>
  <c r="F38" i="75"/>
  <c r="F40" i="75"/>
  <c r="F39" i="75"/>
  <c r="F142" i="12"/>
  <c r="F143" i="12" s="1"/>
  <c r="F108" i="36"/>
  <c r="F109" i="36" s="1"/>
  <c r="F118" i="36" s="1"/>
  <c r="F120" i="36" s="1"/>
  <c r="F139" i="38" l="1"/>
  <c r="F125" i="38"/>
  <c r="F131" i="38" s="1"/>
  <c r="F139" i="36"/>
  <c r="F125" i="36"/>
  <c r="F139" i="12"/>
  <c r="F125" i="12"/>
  <c r="F131" i="12"/>
  <c r="G142" i="12" s="1"/>
  <c r="F105" i="71"/>
  <c r="F62" i="71"/>
  <c r="F65" i="71" s="1"/>
  <c r="F106" i="71" s="1"/>
  <c r="F42" i="75"/>
  <c r="F53" i="75" s="1"/>
  <c r="F55" i="75" s="1"/>
  <c r="F71" i="71" l="1"/>
  <c r="G142" i="38"/>
  <c r="F128" i="38"/>
  <c r="F69" i="71"/>
  <c r="F72" i="71"/>
  <c r="F73" i="71"/>
  <c r="F127" i="12"/>
  <c r="F126" i="12" s="1"/>
  <c r="F132" i="12" s="1"/>
  <c r="F141" i="12" s="1"/>
  <c r="F105" i="75"/>
  <c r="F62" i="75"/>
  <c r="F65" i="75" s="1"/>
  <c r="F106" i="75" s="1"/>
  <c r="F127" i="38"/>
  <c r="F126" i="38" s="1"/>
  <c r="F132" i="38" s="1"/>
  <c r="F141" i="38" s="1"/>
  <c r="F70" i="71"/>
  <c r="F128" i="12"/>
  <c r="F129" i="38"/>
  <c r="F74" i="71"/>
  <c r="F129" i="12"/>
  <c r="F131" i="36"/>
  <c r="F75" i="71" l="1"/>
  <c r="F79" i="71" s="1"/>
  <c r="F80" i="71" s="1"/>
  <c r="F107" i="71" s="1"/>
  <c r="F109" i="71" s="1"/>
  <c r="F91" i="71" s="1"/>
  <c r="F71" i="75"/>
  <c r="F69" i="75"/>
  <c r="F74" i="75"/>
  <c r="G142" i="36"/>
  <c r="F129" i="36"/>
  <c r="F127" i="36"/>
  <c r="F126" i="36" s="1"/>
  <c r="F132" i="36" s="1"/>
  <c r="F141" i="36" s="1"/>
  <c r="F128" i="36"/>
  <c r="F72" i="75"/>
  <c r="F70" i="75"/>
  <c r="F73" i="75"/>
  <c r="F90" i="71" l="1"/>
  <c r="F97" i="71" s="1"/>
  <c r="F75" i="75"/>
  <c r="F79" i="75" s="1"/>
  <c r="F80" i="75" s="1"/>
  <c r="F107" i="75" s="1"/>
  <c r="F109" i="75" s="1"/>
  <c r="F99" i="71" l="1"/>
  <c r="F94" i="71"/>
  <c r="F95" i="71"/>
  <c r="F90" i="75"/>
  <c r="F91" i="75"/>
  <c r="F100" i="71" l="1"/>
  <c r="F110" i="71" s="1"/>
  <c r="F111" i="71" s="1"/>
  <c r="G5" i="78" s="1"/>
  <c r="H5" i="78" s="1"/>
  <c r="J5" i="78" s="1"/>
  <c r="I5" i="78" s="1"/>
  <c r="F99" i="75"/>
  <c r="F97" i="75"/>
  <c r="F95" i="75"/>
  <c r="F94" i="75"/>
  <c r="M5" i="78" l="1"/>
  <c r="F100" i="75"/>
  <c r="F110" i="75" s="1"/>
  <c r="F111" i="75" s="1"/>
  <c r="G6" i="78" s="1"/>
  <c r="H6" i="78" s="1"/>
  <c r="J6" i="78" s="1"/>
  <c r="J8" i="78" l="1"/>
  <c r="I6" i="78"/>
  <c r="M6" i="78" l="1"/>
</calcChain>
</file>

<file path=xl/comments1.xml><?xml version="1.0" encoding="utf-8"?>
<comments xmlns="http://schemas.openxmlformats.org/spreadsheetml/2006/main">
  <authors>
    <author>Julio Cesar Silveira Santos</author>
  </authors>
  <commentList>
    <comment ref="E101" authorId="0" shapeId="0">
      <text>
        <r>
          <rPr>
            <b/>
            <sz val="9"/>
            <rFont val="Tahoma"/>
            <family val="2"/>
          </rPr>
          <t>Julio Cesar Silveira Santos:</t>
        </r>
        <r>
          <rPr>
            <sz val="9"/>
            <rFont val="Tahoma"/>
            <family val="2"/>
          </rPr>
          <t xml:space="preserve">
Percentual embasado nas orientações da zênite.
</t>
        </r>
      </text>
    </comment>
  </commentList>
</comments>
</file>

<file path=xl/sharedStrings.xml><?xml version="1.0" encoding="utf-8"?>
<sst xmlns="http://schemas.openxmlformats.org/spreadsheetml/2006/main" count="1120" uniqueCount="304">
  <si>
    <t>CATEGORIA PROFISSIONAL:  Carregador de material</t>
  </si>
  <si>
    <t>Nº Processo:</t>
  </si>
  <si>
    <t>Licitação Nº:</t>
  </si>
  <si>
    <t>Data/Hora:</t>
  </si>
  <si>
    <t>Discriminação dos Serviços</t>
  </si>
  <si>
    <t>A</t>
  </si>
  <si>
    <t>Data de Apresentação da Proposta (dia/mês/ano)</t>
  </si>
  <si>
    <t>B</t>
  </si>
  <si>
    <t>Município/UF</t>
  </si>
  <si>
    <t>DF</t>
  </si>
  <si>
    <t>C</t>
  </si>
  <si>
    <t>Ano Acordo, Convenção ou Sentença Normativa em Dissídio Coletivo - até 31dez14</t>
  </si>
  <si>
    <t>2014</t>
  </si>
  <si>
    <t>D</t>
  </si>
  <si>
    <r>
      <rPr>
        <sz val="10"/>
        <color indexed="8"/>
        <rFont val="Arial Narrow"/>
        <family val="2"/>
      </rPr>
      <t>N</t>
    </r>
    <r>
      <rPr>
        <strike/>
        <sz val="10"/>
        <color indexed="8"/>
        <rFont val="Arial Narrow"/>
        <family val="2"/>
      </rPr>
      <t>º</t>
    </r>
    <r>
      <rPr>
        <sz val="10"/>
        <color indexed="8"/>
        <rFont val="Arial Narrow"/>
        <family val="2"/>
      </rPr>
      <t xml:space="preserve"> de meses de execução contratual</t>
    </r>
  </si>
  <si>
    <t>Identificação do Serviço</t>
  </si>
  <si>
    <t>Tipo de serviço</t>
  </si>
  <si>
    <t>Unid. de Medida</t>
  </si>
  <si>
    <t>Qtde Total a Contratar</t>
  </si>
  <si>
    <t>Carregador de material</t>
  </si>
  <si>
    <t>Posto</t>
  </si>
  <si>
    <t>Mão-de-obra vinculada à execução contratual</t>
  </si>
  <si>
    <t>Dados complementares para composição dos custos referente à mão-de-obra</t>
  </si>
  <si>
    <t>Tipo de Serviço</t>
  </si>
  <si>
    <t>Carregador</t>
  </si>
  <si>
    <t xml:space="preserve">Salário Normativo da Categoria Profissional </t>
  </si>
  <si>
    <t>Categoria profissional (vinculada à execução contratual)</t>
  </si>
  <si>
    <t>SINDISERVIÇOS/DF</t>
  </si>
  <si>
    <t>Data base da categoria (dia/mês/ano)</t>
  </si>
  <si>
    <t>01/jan/2014</t>
  </si>
  <si>
    <t>MÓDULO 1: COMPOSIÇÃO DA REMUNERAÇÃO</t>
  </si>
  <si>
    <t>Composição da Remuneração</t>
  </si>
  <si>
    <t>%</t>
  </si>
  <si>
    <t>Valor (R$)</t>
  </si>
  <si>
    <t>Salário Base</t>
  </si>
  <si>
    <t>Adicional Periculosidade (sobre salário base)</t>
  </si>
  <si>
    <t>Adicional Insalubridade (salário base ou mínimo)</t>
  </si>
  <si>
    <t>Adicional Noturno</t>
  </si>
  <si>
    <t>E</t>
  </si>
  <si>
    <t>Hota noturna adicional</t>
  </si>
  <si>
    <t>F</t>
  </si>
  <si>
    <t>Adicional de hora extra</t>
  </si>
  <si>
    <t>G</t>
  </si>
  <si>
    <t>Intervalo intrajornada</t>
  </si>
  <si>
    <t>H</t>
  </si>
  <si>
    <t>Outros - Gratificação</t>
  </si>
  <si>
    <t>(I) Total de Remuneração</t>
  </si>
  <si>
    <t>MÓDULO 2: BENEFÍCIOS MENSAIS E DIÁROS</t>
  </si>
  <si>
    <t>Benefícios Mensais e Diários</t>
  </si>
  <si>
    <t>Transporte</t>
  </si>
  <si>
    <t>Auxílio alimentação (CCT)</t>
  </si>
  <si>
    <t>Assistência médica e familiar (CCT) - Plano de saúde</t>
  </si>
  <si>
    <t>Auxílio creche</t>
  </si>
  <si>
    <t>Seguro de vida, invalidez e auxílio funeral</t>
  </si>
  <si>
    <t>Assistência Odontológica</t>
  </si>
  <si>
    <t>Outros (especificar)</t>
  </si>
  <si>
    <t>Total de Benefícios mensais e diários</t>
  </si>
  <si>
    <t>MÓDULO 3: INSUMOS DIVERSOS</t>
  </si>
  <si>
    <t>Insumos Diversos</t>
  </si>
  <si>
    <t>Uniforme</t>
  </si>
  <si>
    <t>Materiais</t>
  </si>
  <si>
    <t>Equipamentos</t>
  </si>
  <si>
    <t xml:space="preserve">Outros (especificar) </t>
  </si>
  <si>
    <t>Total de Insumos diversos</t>
  </si>
  <si>
    <t>MÓDULO 4: ENCARGOS SOCIAIS E TRABALHISTAS</t>
  </si>
  <si>
    <t>Submódulo 4.1 - Encargos previdenciários e FGTS</t>
  </si>
  <si>
    <t xml:space="preserve"> </t>
  </si>
  <si>
    <t>4.1</t>
  </si>
  <si>
    <t>Encargo previdenciário e FGTS</t>
  </si>
  <si>
    <t>INSS (cooperativa o percentual é de 15%)</t>
  </si>
  <si>
    <t>SESI ou SESC</t>
  </si>
  <si>
    <t>SENAI ou SENAC</t>
  </si>
  <si>
    <t xml:space="preserve">INCRA </t>
  </si>
  <si>
    <t>Salário educação</t>
  </si>
  <si>
    <t>FGTS</t>
  </si>
  <si>
    <r>
      <rPr>
        <sz val="9.5"/>
        <color indexed="8"/>
        <rFont val="Arial Narrow"/>
        <family val="2"/>
      </rPr>
      <t>Seguro acidente do trabalho</t>
    </r>
    <r>
      <rPr>
        <sz val="9.5"/>
        <color indexed="10"/>
        <rFont val="Arial Narrow"/>
        <family val="2"/>
      </rPr>
      <t xml:space="preserve"> (1, 2 ou 3% - art. 22, inciso II, Lei nº 8.212/91)</t>
    </r>
  </si>
  <si>
    <t xml:space="preserve">SEBRAE </t>
  </si>
  <si>
    <t>TOTAL</t>
  </si>
  <si>
    <t>Submódulo 4.2 - 13º Salário e Adicional Férias</t>
  </si>
  <si>
    <t>4.2</t>
  </si>
  <si>
    <t>13º Salário</t>
  </si>
  <si>
    <t>Subtotal</t>
  </si>
  <si>
    <t>Incidência do submódulo 4.1 sobre 13º Salário</t>
  </si>
  <si>
    <t>4.3</t>
  </si>
  <si>
    <t>Afastamento Maternidade</t>
  </si>
  <si>
    <t>Afastamento maternidade</t>
  </si>
  <si>
    <t>Incidência do submódulo 4.1 sobre afastamento maternidade</t>
  </si>
  <si>
    <t>Submódulo 4.4 - Provisão para Rescisão</t>
  </si>
  <si>
    <t>4.4</t>
  </si>
  <si>
    <t>Provisão para rescisão</t>
  </si>
  <si>
    <t>Aviso prévio indenizado</t>
  </si>
  <si>
    <t>Incidência do FGTS sobre Aviso prévio indenizado</t>
  </si>
  <si>
    <t>Multa do FGTS e contribuições sociais sobre o Aviso Prévio Indenizado</t>
  </si>
  <si>
    <t>Aviso prévio trabalhado</t>
  </si>
  <si>
    <t>Incidência do submódulo 4.1 sobre Aviso prévio trabalhado</t>
  </si>
  <si>
    <t>Multa do FGTS e contribuições sociais sobre o aviso prévio trabalhado</t>
  </si>
  <si>
    <t>Submódulo 4.5 - Custo de Reposição do Profissional Ausente</t>
  </si>
  <si>
    <t>4.5</t>
  </si>
  <si>
    <t>Composição do Custo de Reposição do Profissional Ausente</t>
  </si>
  <si>
    <t>Férias e terço constitucional de férias (IN/SLTI/MPOG nº 02/2008 atualizada)</t>
  </si>
  <si>
    <t>Ausência por doença</t>
  </si>
  <si>
    <t xml:space="preserve">Licença paternidade </t>
  </si>
  <si>
    <t>Ausências legais</t>
  </si>
  <si>
    <t>Ausência por acidente do trabalho</t>
  </si>
  <si>
    <r>
      <rPr>
        <sz val="10"/>
        <color indexed="8"/>
        <rFont val="Arial Narrow"/>
        <family val="2"/>
      </rPr>
      <t xml:space="preserve">Outros - </t>
    </r>
    <r>
      <rPr>
        <sz val="10"/>
        <color indexed="10"/>
        <rFont val="Arial Narrow"/>
        <family val="2"/>
      </rPr>
      <t>(especificar)</t>
    </r>
  </si>
  <si>
    <t>Incidência do submódulo 4.1 sobre o Custo de reposição</t>
  </si>
  <si>
    <t>Quadro - resumo – Módulo 4 - Encargos sociais e trabalhistas</t>
  </si>
  <si>
    <t>Módulo 4 - Encargos sociais e trabalhistas</t>
  </si>
  <si>
    <r>
      <rPr>
        <sz val="10"/>
        <color indexed="8"/>
        <rFont val="Arial Narrow"/>
        <family val="2"/>
      </rPr>
      <t xml:space="preserve">Encargos previdenciários e FGTS </t>
    </r>
    <r>
      <rPr>
        <sz val="10"/>
        <color indexed="10"/>
        <rFont val="Arial Narrow"/>
        <family val="2"/>
      </rPr>
      <t>e outras contribuições</t>
    </r>
  </si>
  <si>
    <t>13 º salário</t>
  </si>
  <si>
    <t>Afastamento maternidade/paternidade</t>
  </si>
  <si>
    <t>Custo de rescisão</t>
  </si>
  <si>
    <t>Custo de reposição do profissional ausente</t>
  </si>
  <si>
    <t>4.6</t>
  </si>
  <si>
    <t>MÓDULO 5 - CUSTOS INDIRETOS, TRIBUTOS E LUCRO</t>
  </si>
  <si>
    <t>Custos Indiretos, Tributos e Lucro</t>
  </si>
  <si>
    <t>Custos Indiretos (Despesas Operacionais/Administrativas)</t>
  </si>
  <si>
    <t>Tributos</t>
  </si>
  <si>
    <t>B.1</t>
  </si>
  <si>
    <t>COFINS</t>
  </si>
  <si>
    <t>B.2</t>
  </si>
  <si>
    <t>PIS</t>
  </si>
  <si>
    <t>B.3</t>
  </si>
  <si>
    <t>ISS</t>
  </si>
  <si>
    <t>B.4</t>
  </si>
  <si>
    <t>Outros tributos</t>
  </si>
  <si>
    <t>Lucro</t>
  </si>
  <si>
    <t>Mão-de-obra vinculada à execução contratual (valor por empregado)</t>
  </si>
  <si>
    <t>Módulo 1 – Composição da Remuneração</t>
  </si>
  <si>
    <t>Módulo 2 – Benefícios Mensais e Diários</t>
  </si>
  <si>
    <t>Módulo 3 – Insumos Diversos</t>
  </si>
  <si>
    <t>Módulo 4 – Encargos Sociais e Trabalhistas</t>
  </si>
  <si>
    <t>Módulo 5 – Custos indiretos, tributos e lucro</t>
  </si>
  <si>
    <t>Fator K</t>
  </si>
  <si>
    <t>Quadro de provisionamento, de acordo com o disposto no Anexo VII da IN/SLTI/MPOG  nº  02/2008, atualizada.</t>
  </si>
  <si>
    <t>Item</t>
  </si>
  <si>
    <t>Percentual (%)</t>
  </si>
  <si>
    <t xml:space="preserve">   13º (décimo terceiro) salário</t>
  </si>
  <si>
    <t xml:space="preserve">   Férias e um terço constitucional</t>
  </si>
  <si>
    <t xml:space="preserve">  Multa sobre FGTS e contribuição social sobre o aviso prévio indenizado e sobre o aviso prévio trabalhado</t>
  </si>
  <si>
    <r>
      <rPr>
        <sz val="10"/>
        <color theme="1"/>
        <rFont val="Times New Roman"/>
        <family val="1"/>
      </rPr>
      <t xml:space="preserve">   Incidência do Submódulo 4.1 sobre férias, um terço constitucional de férias e 13º (décimo terceiro) salário </t>
    </r>
    <r>
      <rPr>
        <b/>
        <sz val="10"/>
        <color indexed="8"/>
        <rFont val="Times New Roman"/>
        <family val="1"/>
      </rPr>
      <t>*</t>
    </r>
  </si>
  <si>
    <t>Total</t>
  </si>
  <si>
    <t>* Considerando as alíquotas de contribuição de 1% (um por cento), 2% (dois por cento) ou 3% (três por cento), referentes ao grau de risco de acidente do trabalho, previstas no art. 22, inciso II, da Lei  nº  8.212/1991.</t>
  </si>
  <si>
    <t>ORIENTAÇÕES</t>
  </si>
  <si>
    <t xml:space="preserve">PLANILHA DE COMPOSIÇÃO DE CUSTOS E FORMAÇÃO DE PREÇOS </t>
  </si>
  <si>
    <r>
      <rPr>
        <sz val="10"/>
        <color rgb="FF000000"/>
        <rFont val="Arial"/>
        <family val="2"/>
      </rPr>
      <t xml:space="preserve">Tendo em vista as peculiaridades da contratação ora proposta, faz-se essencial os seguintes esclarecimentos referentes às planilhas estimativas de custos, os quais </t>
    </r>
    <r>
      <rPr>
        <b/>
        <sz val="10"/>
        <color indexed="8"/>
        <rFont val="Arial"/>
        <family val="2"/>
      </rPr>
      <t xml:space="preserve">deverão ser observados pelas empresas licitantes </t>
    </r>
    <r>
      <rPr>
        <sz val="10"/>
        <color indexed="8"/>
        <rFont val="Arial"/>
        <family val="2"/>
      </rPr>
      <t>quando da elaboração de suas propostas de preços:</t>
    </r>
  </si>
  <si>
    <t>1.    Para a elaboração das Planilhas de Custos e Formação de Preços das categorias profissionais vinculadas à execução do serviço, foi considerado o piso salarial estabelecido na convenção coletiva de trabalho do sindicato dos trabalhadores envolvidos na prestação dos serviços ora terceirizados, vigentes neste ano, no Estado em que os serviços serão prestados.</t>
  </si>
  <si>
    <t>2.    As licitantes deverão apresentar as Planilhas de Custos e Formação de Preços com base nas obrigações trabalhistas previstas em convenção coletiva de trabalho, ou outra norma coletiva mais benéfica, aplicável à categoria envolvida na contratação e à qual a licitante esteja obrigada. Para tanto, ressalto o previsto na Instrução Normativa SEGES/MP nº 5/2017:</t>
  </si>
  <si>
    <t>Art. 6º - A Administração não se vincula às disposições contidas em Acordos, Convenções ou Dissídios Coletivos de Trabalho que tratem de pagamento de participação dos trabalhadores nos lucros ou resultados da empresa contratada, de matéria não trabalhista, ou que estabeleçam direitos não previstos em lei, tais como valores ou índices obrigatórios de encargos sociais ou previdenciários, bem como de preços para os insumos relacionados ao exercício da atividade.</t>
  </si>
  <si>
    <r>
      <rPr>
        <sz val="9"/>
        <color rgb="FF000000"/>
        <rFont val="Arial"/>
        <family val="2"/>
      </rPr>
      <t xml:space="preserve">Art. 57, § 1º - </t>
    </r>
    <r>
      <rPr>
        <i/>
        <sz val="9"/>
        <color indexed="8"/>
        <rFont val="Arial"/>
        <family val="2"/>
      </rPr>
      <t>É vedada a inclusão, por ocasião da repactuação, de benefícios não previstos na proposta inicial, exceto quando se tornarem obrigatórios por força de instrumento legal, Acordo, Convenção ou Dissídio Coletivo de Trabalho, observado o disposto no art. 6º desta Instrução Normativa</t>
    </r>
    <r>
      <rPr>
        <i/>
        <sz val="9"/>
        <color indexed="30"/>
        <rFont val="Arial"/>
        <family val="2"/>
      </rPr>
      <t>.</t>
    </r>
    <r>
      <rPr>
        <sz val="9"/>
        <color indexed="30"/>
        <rFont val="Arial"/>
        <family val="2"/>
      </rPr>
      <t xml:space="preserve"> </t>
    </r>
  </si>
  <si>
    <t>3.    Caso a licitante utilize instrumento coletivo distinto do adotado no Termo de Referência, deverá indicar em sua proposta a convenção coletiva de trabalho ou a norma coletiva a que esteja obrigada.</t>
  </si>
  <si>
    <t>4.    As planilhas que compõem a proposta de preços deverão ser individualizadas por categoria e consolidadas para a proposta para contratação.</t>
  </si>
  <si>
    <t xml:space="preserve">5.    Quando a contração envolver mais de uma categoria profissional, com datas-base diferenciadas, a repactuação deverá ser dividida em tantas quanto forem os acordos, dissídios ou convenções coletivas das categorias envolvidas na contratação. </t>
  </si>
  <si>
    <t xml:space="preserve">6.   O custo dos equipamentos (quando houver) deverá ser apresentado na forma de depreciação, apurada de acordo com o prazo de vida útil estipulado para cada item. Após esse período, o seu valor deverá ser zerado na planilha de custo ou o equipamento deverá ser substituído por outro em pleno funcionamento e conservação. A Contratada deverá apresentar a metodologia utilizada para o cálculo da depreciação. </t>
  </si>
  <si>
    <t>7.   O orçamento dos custos dos serviços foi estimado levando-se em consideração empresas optantes pelo Lucro Presumido. Não obstante, a licitante deverá elaborar sua proposta e, por conseguinte, sua planilha de custos com base no regime de tributação ao qual estará submetido durante a execução do contrato.</t>
  </si>
  <si>
    <t>8.    Não serão aceitas propostas com valores superiores aos estimados.</t>
  </si>
  <si>
    <t>PLANILHA DE CUSTOS E FORMAÇÃO DE PREÇOS</t>
  </si>
  <si>
    <t>Data de apresentação da proposta (dia/mês/ano)</t>
  </si>
  <si>
    <t>Município/UF:</t>
  </si>
  <si>
    <t>Aracaju</t>
  </si>
  <si>
    <t>Ano Acordo, Convenção ou Sentença Normativa em Dissídio</t>
  </si>
  <si>
    <t>Nº de meses de execursão contratual</t>
  </si>
  <si>
    <t>12 Meses</t>
  </si>
  <si>
    <t xml:space="preserve">                                                   IDENTIFICAÇÃO DOS SERVIÇOS </t>
  </si>
  <si>
    <t>Unidade de Medida</t>
  </si>
  <si>
    <t>Jornada de 44 horas semanais</t>
  </si>
  <si>
    <t>Tipo de serviço (mesmo serviço com características distintas)</t>
  </si>
  <si>
    <t>Apoio Administrativo</t>
  </si>
  <si>
    <t>Classificação Brasileira de Ocupações</t>
  </si>
  <si>
    <t>6220-10</t>
  </si>
  <si>
    <t>Salário Normativo da Categoria Profissional</t>
  </si>
  <si>
    <t>Categoria Profissional (vinculada à execução contratual)</t>
  </si>
  <si>
    <t>Jardineiro</t>
  </si>
  <si>
    <r>
      <rPr>
        <sz val="10"/>
        <color theme="1"/>
        <rFont val="宋体"/>
        <charset val="134"/>
      </rPr>
      <t> </t>
    </r>
    <r>
      <rPr>
        <b/>
        <sz val="10"/>
        <color indexed="8"/>
        <rFont val="宋体"/>
        <charset val="134"/>
      </rPr>
      <t>MÓDULO 1: COMPOSIÇÃO DA REMUNERAÇÃO</t>
    </r>
  </si>
  <si>
    <t xml:space="preserve">Salário Base                                                                         </t>
  </si>
  <si>
    <t>MÓDULO 2: ENCARGOS E BENEFÍCIOS ANUAIS, MENSAIS E DIÁRIOS</t>
  </si>
  <si>
    <t>2.1</t>
  </si>
  <si>
    <t>13º (décimo terceiro) Salário, Férias e Adicional de Férias</t>
  </si>
  <si>
    <t>13º (décimo terceiro) Salário</t>
  </si>
  <si>
    <t>Férias e Adicional de Férias</t>
  </si>
  <si>
    <t>2.2</t>
  </si>
  <si>
    <t> Encargos Previdenciários (GPS), Fundo de Garantia por Tempo de Serviço (FGTS) e outras contribuições.</t>
  </si>
  <si>
    <t xml:space="preserve">INSS </t>
  </si>
  <si>
    <t>Salário Educação</t>
  </si>
  <si>
    <t>SAT</t>
  </si>
  <si>
    <t>SESC ou SESI</t>
  </si>
  <si>
    <t>SENAI - SENAC</t>
  </si>
  <si>
    <t>SEBRAE</t>
  </si>
  <si>
    <t>INCRA</t>
  </si>
  <si>
    <t>2.3</t>
  </si>
  <si>
    <t>Vale transporte</t>
  </si>
  <si>
    <t>SIM</t>
  </si>
  <si>
    <t>Auxílio alimentação                                                                          Valor do auxílio:</t>
  </si>
  <si>
    <t>Assistência Social Familiar</t>
  </si>
  <si>
    <t>Benefício ao Trabalhador</t>
  </si>
  <si>
    <t>Quadro Resumo do Módulo 2 - Encargos e Benefícios anuais, mensais e diários</t>
  </si>
  <si>
    <t>GPS, FGTS e outras contribuições</t>
  </si>
  <si>
    <t>MÓDULO 3 - PROVISÃO PARA RECISÃO</t>
  </si>
  <si>
    <t>Provisão Para Rescisão</t>
  </si>
  <si>
    <t>Incidência do FGTS sobre aviso prévio indenizado</t>
  </si>
  <si>
    <t>Na alínea A já há a incidência do FGTS, dessa forma esta alínea deverá ser zerada</t>
  </si>
  <si>
    <t>Multa do FGTS sobre o API e Multa do FGTS sobre o APT</t>
  </si>
  <si>
    <t xml:space="preserve">Aviso prévio trabalhado  </t>
  </si>
  <si>
    <t>Incidência dos encargos do submódulo 2.2 sobre aviso prévio trabalhado</t>
  </si>
  <si>
    <t>Multa do FGTS e contribuição social sobre o aviso prévio trabalhado</t>
  </si>
  <si>
    <t>MÓDULO 4 - CUSTO DA REPOSIÇÃO DO PROFISSIONAL AUSENTE</t>
  </si>
  <si>
    <t>Ausências Legais</t>
  </si>
  <si>
    <t>Férias</t>
  </si>
  <si>
    <t>O Módulo 4 deverá ser zerado, pois não será utilizado substituto para este cargo em nenhuma hipótese.</t>
  </si>
  <si>
    <t>Licença-Paternidade</t>
  </si>
  <si>
    <t>Ausência por acidente de trabalho</t>
  </si>
  <si>
    <t>Quadro Resumo do Módulo 4 - Custo de Reposição do Profissional Ausente</t>
  </si>
  <si>
    <t>Ausencias legais</t>
  </si>
  <si>
    <t>MÓDULO 5 - INSUMOS DIVERSOS</t>
  </si>
  <si>
    <t>Uniformes</t>
  </si>
  <si>
    <t>Materiais/Equipamentos</t>
  </si>
  <si>
    <r>
      <rPr>
        <sz val="10"/>
        <rFont val="Calibri"/>
        <family val="2"/>
      </rPr>
      <t> </t>
    </r>
    <r>
      <rPr>
        <b/>
        <sz val="10"/>
        <rFont val="Calibri"/>
        <family val="2"/>
      </rPr>
      <t>MÓDULO 6 - CUSTOS INDIRETOS, TRIBUTOS E LUCRO</t>
    </r>
  </si>
  <si>
    <t>Custos Indiretos</t>
  </si>
  <si>
    <t>C1. Tributos Federais</t>
  </si>
  <si>
    <t>C1.1. PIS</t>
  </si>
  <si>
    <t>C1.2. COFINS</t>
  </si>
  <si>
    <t>C.2. Tributos Estaduais</t>
  </si>
  <si>
    <t>C.2.1. ISS</t>
  </si>
  <si>
    <t>C.3. Tributos Municipais (especificar)</t>
  </si>
  <si>
    <t xml:space="preserve">FATOR K </t>
  </si>
  <si>
    <t>QUADRO-RESUMO DO CUSTO POR EMPREGADO</t>
  </si>
  <si>
    <t>Mão-de-obra Vinculada à Execução Contratual 
(valor por empregado)</t>
  </si>
  <si>
    <t>Módulo 1 - Composição da Remuneração</t>
  </si>
  <si>
    <t>Módulo 2 - Encargos e Benefícios Anuais, Mensais e Diários</t>
  </si>
  <si>
    <t>Módulo 3 - Provisão para Rescisão</t>
  </si>
  <si>
    <t>Módulo 4 - Custo de Reposição do Profissional Ausente</t>
  </si>
  <si>
    <t>Módulo 5 - Insumos Diversos</t>
  </si>
  <si>
    <t>Subtotal (A + B +C+ D + E)</t>
  </si>
  <si>
    <t>Módulo 6 – Custos indiretos, tributos e lucro</t>
  </si>
  <si>
    <t xml:space="preserve"> VALOR TOTAL DO POSTO</t>
  </si>
  <si>
    <t>NÃO</t>
  </si>
  <si>
    <t>ITEM</t>
  </si>
  <si>
    <t>DESCRIÇÃO</t>
  </si>
  <si>
    <t>QUANTIDADE</t>
  </si>
  <si>
    <t>UNID. MEDIDA</t>
  </si>
  <si>
    <t>VALOR UNIT. (R$)</t>
  </si>
  <si>
    <t>VALOR TOTAL (R$)</t>
  </si>
  <si>
    <t>Macacão brim pesado manga curta, com emblema e na cor usual da empresa, tamanho sob medida</t>
  </si>
  <si>
    <t>UNIDADE</t>
  </si>
  <si>
    <t>Bota de borracha, PVC, cano longo</t>
  </si>
  <si>
    <t>PAR</t>
  </si>
  <si>
    <t>TOTAL ANUAL</t>
  </si>
  <si>
    <t>TOTAL MENSAL</t>
  </si>
  <si>
    <t>Avental em PVC branco 1,20m x 0,70m</t>
  </si>
  <si>
    <t>Óculos de segurança, com armação e lente em policarbonato, lente fumê com proteção lateral</t>
  </si>
  <si>
    <t>Luva de algodão, malha, pigmentada, tricotada com 04 fios</t>
  </si>
  <si>
    <t>Luva de segurança confeccionada em Neoprene, forrada em algodão flocado, cano de 30cm</t>
  </si>
  <si>
    <t>Boné confeccionado em helanca, tipo touca árabe</t>
  </si>
  <si>
    <t>Protetor auditivo tipo concha</t>
  </si>
  <si>
    <t>Respirador descartável tipo peça semifacial filtrante para poeiras, névoas e fumos, classePFF-2</t>
  </si>
  <si>
    <t>Perneira de couro sintético</t>
  </si>
  <si>
    <t>Protetor facial</t>
  </si>
  <si>
    <t>Protetor Solar, bloqueador UVA/UVB, 120g, FPS mínimo de 30</t>
  </si>
  <si>
    <t>Cinta ergonômica abdominal com suspensório</t>
  </si>
  <si>
    <t>7825-10</t>
  </si>
  <si>
    <t>Motorista</t>
  </si>
  <si>
    <t>Calça social, na cor usual da empresa, tamanho sob medida</t>
  </si>
  <si>
    <t>Camisa gola polo, manga curta com emblema da empresa, tamanho sob medida</t>
  </si>
  <si>
    <t>Sapato preto social</t>
  </si>
  <si>
    <t>CATEGORIA PROFISSIONAL:  Servente de limpeza</t>
  </si>
  <si>
    <t>Ano Acordo, Convenção ou Sentença Normativa em Dissídio Coletivo _ até 31dez14</t>
  </si>
  <si>
    <t>Limpeza, asseio e conservação</t>
  </si>
  <si>
    <t>M²</t>
  </si>
  <si>
    <t>11.992,75 - (14 profissionais)</t>
  </si>
  <si>
    <t>Limpeza e conservação</t>
  </si>
  <si>
    <t>Equipamentos (depreciação)</t>
  </si>
  <si>
    <r>
      <rPr>
        <sz val="9.5"/>
        <color rgb="FFFF0000"/>
        <rFont val="Arial Narrow"/>
        <family val="2"/>
      </rPr>
      <t xml:space="preserve">Seguro acidente do trabalho </t>
    </r>
    <r>
      <rPr>
        <sz val="10"/>
        <color indexed="10"/>
        <rFont val="Arial Narrow"/>
        <family val="2"/>
      </rPr>
      <t>(1, 2 ou 3% - art. 22, inciso II, Lei nº 8.212/91)</t>
    </r>
  </si>
  <si>
    <t>Férias e terço constitucional de férias (IN/SLTI/MPOG  nº 02/2008 atualizada)</t>
  </si>
  <si>
    <t xml:space="preserve">Licença maternidade/paternidade </t>
  </si>
  <si>
    <t>Incidência do submódulo 4.1 sobre o custo de reposição</t>
  </si>
  <si>
    <t>Afastamento maternidade/pqaternidade</t>
  </si>
  <si>
    <t>MÓDULO 5: CUSTOS INDIRETOS, TRIBUTOS E LUCRO</t>
  </si>
  <si>
    <t>Mão de obra vinculada à execução contratual (valor por empregado)</t>
  </si>
  <si>
    <t>CATEGORIA PROFISSIONAL:  Jauzeiro</t>
  </si>
  <si>
    <t>Limpeza, asseio e conservação - Esquadria externa - face externa / fachada do prédio (envidraçada, granito ou outro material)</t>
  </si>
  <si>
    <t>2.344,26 m² (01 profissional)</t>
  </si>
  <si>
    <t>Jauzeiro</t>
  </si>
  <si>
    <r>
      <rPr>
        <sz val="9"/>
        <color indexed="8"/>
        <rFont val="Arial Narrow"/>
        <family val="2"/>
      </rPr>
      <t>Seguro acidente do trabalho</t>
    </r>
    <r>
      <rPr>
        <sz val="9"/>
        <color indexed="10"/>
        <rFont val="Arial Narrow"/>
        <family val="2"/>
      </rPr>
      <t xml:space="preserve"> (1, 2 ou 3%) - art. 22, inciso II, Lei nº 8.212/91)</t>
    </r>
  </si>
  <si>
    <t>13º Salário e Adicional Férias</t>
  </si>
  <si>
    <t>Incidência do submódulo 4.1 sobre 13º e Férias</t>
  </si>
  <si>
    <r>
      <rPr>
        <b/>
        <sz val="10"/>
        <color indexed="8"/>
        <rFont val="Arial Narrow"/>
        <family val="2"/>
      </rPr>
      <t>Afastamento Maternidade</t>
    </r>
    <r>
      <rPr>
        <b/>
        <strike/>
        <sz val="10"/>
        <color indexed="8"/>
        <rFont val="Arial Narrow"/>
        <family val="2"/>
      </rPr>
      <t>/Paternidade</t>
    </r>
  </si>
  <si>
    <r>
      <rPr>
        <sz val="10"/>
        <color indexed="8"/>
        <rFont val="Arial Narrow"/>
        <family val="2"/>
      </rPr>
      <t>Afastamento maternidade</t>
    </r>
    <r>
      <rPr>
        <strike/>
        <sz val="10"/>
        <color indexed="8"/>
        <rFont val="Arial Narrow"/>
        <family val="2"/>
      </rPr>
      <t>/paternidade</t>
    </r>
  </si>
  <si>
    <r>
      <rPr>
        <sz val="10"/>
        <color indexed="8"/>
        <rFont val="Arial Narrow"/>
        <family val="2"/>
      </rPr>
      <t>Incidência do submódulo 4.1 sobre afastamento maternidade</t>
    </r>
    <r>
      <rPr>
        <strike/>
        <sz val="10"/>
        <color indexed="8"/>
        <rFont val="Arial Narrow"/>
        <family val="2"/>
      </rPr>
      <t xml:space="preserve"> / paternidade</t>
    </r>
  </si>
  <si>
    <t>CCT SE000097/2021</t>
  </si>
  <si>
    <t>GRUPO</t>
  </si>
  <si>
    <t>UND DE MEDIDA</t>
  </si>
  <si>
    <t>Quantitativo</t>
  </si>
  <si>
    <t>Mínimo</t>
  </si>
  <si>
    <t>Máximo Total</t>
  </si>
  <si>
    <r>
      <t xml:space="preserve">Serviços de Apoio Administrativo - </t>
    </r>
    <r>
      <rPr>
        <b/>
        <sz val="12"/>
        <color theme="1"/>
        <rFont val="Times New Roman"/>
        <family val="1"/>
      </rPr>
      <t>Motorista Categoria D</t>
    </r>
  </si>
  <si>
    <t>IFS - CAMPUS ARACAJU</t>
  </si>
  <si>
    <r>
      <t xml:space="preserve">Serviços de Apoio Administrativo – </t>
    </r>
    <r>
      <rPr>
        <b/>
        <sz val="12"/>
        <color theme="1"/>
        <rFont val="Times New Roman"/>
        <family val="1"/>
      </rPr>
      <t>Jardineiro</t>
    </r>
  </si>
  <si>
    <t>LANCE</t>
  </si>
  <si>
    <t>DIFERENÇA</t>
  </si>
  <si>
    <t>Valor Unitário Mensal do Posto (R$)</t>
  </si>
  <si>
    <t>Valor Total Mensal do Posto (R$)</t>
  </si>
  <si>
    <t>Valor do Lance (R$)</t>
  </si>
  <si>
    <t>Valor Total Anual (R$)</t>
  </si>
  <si>
    <t>DESCRIÇÃO/ ESPECIFICAÇÃO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</si>
</sst>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44" formatCode="_-&quot;R$&quot;\ * #,##0.00_-;\-&quot;R$&quot;\ * #,##0.00_-;_-&quot;R$&quot;\ * &quot;-&quot;??_-;_-@_-"/>
    <numFmt numFmtId="43" formatCode="_-* #,##0.00_-;\-* #,##0.00_-;_-* &quot;-&quot;??_-;_-@_-"/>
    <numFmt numFmtId="164" formatCode="&quot; R$ &quot;#,##0.00\ ;&quot; R$ (&quot;#,##0.00\);&quot; R$ -&quot;#\ ;@\ "/>
    <numFmt numFmtId="165" formatCode="0.0000%"/>
    <numFmt numFmtId="166" formatCode="_(&quot;R$ &quot;* #,##0.00_);_(&quot;R$ &quot;* \(#,##0.00\);_(&quot;R$ &quot;* &quot;-&quot;??_);_(@_)"/>
    <numFmt numFmtId="167" formatCode="_(* #,##0.00_);_(* \(#,##0.00\);_(* &quot;-&quot;??_);_(@_)"/>
    <numFmt numFmtId="168" formatCode="0.0000"/>
  </numFmts>
  <fonts count="68">
    <font>
      <sz val="11"/>
      <color theme="1"/>
      <name val="Calibri"/>
      <charset val="134"/>
      <scheme val="minor"/>
    </font>
    <font>
      <sz val="10"/>
      <color indexed="8"/>
      <name val="Arial Narrow"/>
      <family val="2"/>
    </font>
    <font>
      <b/>
      <u/>
      <sz val="10"/>
      <color rgb="FFFF0000"/>
      <name val="Verdana"/>
      <family val="2"/>
    </font>
    <font>
      <b/>
      <sz val="10"/>
      <color indexed="8"/>
      <name val="Arial Narrow"/>
      <family val="2"/>
    </font>
    <font>
      <sz val="10"/>
      <name val="Arial Narrow"/>
      <family val="2"/>
    </font>
    <font>
      <b/>
      <sz val="9"/>
      <color theme="1"/>
      <name val="Arial Narrow"/>
      <family val="2"/>
    </font>
    <font>
      <b/>
      <sz val="10"/>
      <color theme="1"/>
      <name val="Arial Narrow"/>
      <family val="2"/>
    </font>
    <font>
      <b/>
      <sz val="10"/>
      <name val="Arial Narrow"/>
      <family val="2"/>
    </font>
    <font>
      <sz val="10"/>
      <color theme="1"/>
      <name val="Arial Narrow"/>
      <family val="2"/>
    </font>
    <font>
      <sz val="10"/>
      <color indexed="9"/>
      <name val="Arial Narrow"/>
      <family val="2"/>
    </font>
    <font>
      <sz val="10"/>
      <color rgb="FFFF0000"/>
      <name val="Arial Narrow"/>
      <family val="2"/>
    </font>
    <font>
      <sz val="9"/>
      <color rgb="FFFF0000"/>
      <name val="Arial Narrow"/>
      <family val="2"/>
    </font>
    <font>
      <sz val="9"/>
      <color rgb="FF00B050"/>
      <name val="Arial Narrow"/>
      <family val="2"/>
    </font>
    <font>
      <sz val="10"/>
      <color rgb="FF00B050"/>
      <name val="Arial Narrow"/>
      <family val="2"/>
    </font>
    <font>
      <b/>
      <sz val="10"/>
      <color rgb="FFFF0000"/>
      <name val="Arial Narrow"/>
      <family val="2"/>
    </font>
    <font>
      <b/>
      <u/>
      <sz val="8"/>
      <color indexed="8"/>
      <name val="Verdana"/>
      <family val="2"/>
    </font>
    <font>
      <b/>
      <u/>
      <sz val="10"/>
      <color indexed="8"/>
      <name val="Arial Narrow"/>
      <family val="2"/>
    </font>
    <font>
      <b/>
      <sz val="8"/>
      <color indexed="8"/>
      <name val="Verdana"/>
      <family val="2"/>
    </font>
    <font>
      <sz val="10"/>
      <color indexed="8"/>
      <name val="Times New Roman"/>
      <family val="1"/>
    </font>
    <font>
      <sz val="10"/>
      <color theme="1"/>
      <name val="Times New Roman"/>
      <family val="1"/>
    </font>
    <font>
      <b/>
      <sz val="8"/>
      <color indexed="8"/>
      <name val="Times New Roman"/>
      <family val="1"/>
    </font>
    <font>
      <sz val="9.5"/>
      <color rgb="FFFF0000"/>
      <name val="Arial Narrow"/>
      <family val="2"/>
    </font>
    <font>
      <sz val="9.5"/>
      <color rgb="FF00B050"/>
      <name val="Arial Narrow"/>
      <family val="2"/>
    </font>
    <font>
      <sz val="9"/>
      <color indexed="8"/>
      <name val="Arial Narrow"/>
      <family val="2"/>
    </font>
    <font>
      <b/>
      <sz val="11"/>
      <color theme="1"/>
      <name val="Calibri"/>
      <family val="2"/>
      <scheme val="minor"/>
    </font>
    <font>
      <sz val="10"/>
      <name val="Calibri"/>
      <family val="2"/>
      <scheme val="minor"/>
    </font>
    <font>
      <sz val="10"/>
      <color theme="1"/>
      <name val="Calibri"/>
      <family val="2"/>
      <scheme val="minor"/>
    </font>
    <font>
      <b/>
      <u/>
      <sz val="10"/>
      <name val="Calibri"/>
      <family val="2"/>
      <scheme val="minor"/>
    </font>
    <font>
      <b/>
      <sz val="10"/>
      <name val="Calibri"/>
      <family val="2"/>
      <scheme val="minor"/>
    </font>
    <font>
      <b/>
      <sz val="10"/>
      <color theme="1"/>
      <name val="Calibri"/>
      <family val="2"/>
      <scheme val="minor"/>
    </font>
    <font>
      <i/>
      <sz val="10"/>
      <name val="Calibri"/>
      <family val="2"/>
      <scheme val="minor"/>
    </font>
    <font>
      <sz val="10"/>
      <color indexed="8"/>
      <name val="Arial"/>
      <family val="2"/>
    </font>
    <font>
      <b/>
      <sz val="12"/>
      <color rgb="FF000000"/>
      <name val="Arial"/>
      <family val="2"/>
    </font>
    <font>
      <b/>
      <sz val="10"/>
      <color rgb="FF000000"/>
      <name val="Arial"/>
      <family val="2"/>
    </font>
    <font>
      <sz val="10"/>
      <color rgb="FF000000"/>
      <name val="Arial"/>
      <family val="2"/>
    </font>
    <font>
      <sz val="10"/>
      <name val="Arial"/>
      <family val="2"/>
    </font>
    <font>
      <i/>
      <sz val="9"/>
      <color rgb="FF000000"/>
      <name val="Arial"/>
      <family val="2"/>
    </font>
    <font>
      <sz val="9"/>
      <color theme="1"/>
      <name val="Calibri"/>
      <family val="2"/>
      <scheme val="minor"/>
    </font>
    <font>
      <sz val="9"/>
      <color rgb="FF000000"/>
      <name val="Arial"/>
      <family val="2"/>
    </font>
    <font>
      <sz val="10"/>
      <color rgb="FF0070C0"/>
      <name val="Arial"/>
      <family val="2"/>
    </font>
    <font>
      <sz val="11"/>
      <color indexed="8"/>
      <name val="Calibri"/>
      <family val="2"/>
    </font>
    <font>
      <u/>
      <sz val="10"/>
      <color indexed="12"/>
      <name val="Arial"/>
      <family val="2"/>
    </font>
    <font>
      <sz val="11"/>
      <color rgb="FF000000"/>
      <name val="Calibri"/>
      <family val="2"/>
    </font>
    <font>
      <u/>
      <sz val="11"/>
      <color theme="10"/>
      <name val="Calibri"/>
      <family val="2"/>
    </font>
    <font>
      <sz val="10"/>
      <color rgb="FF000000"/>
      <name val="Calibri"/>
      <family val="2"/>
    </font>
    <font>
      <b/>
      <sz val="18"/>
      <color indexed="56"/>
      <name val="Cambria"/>
      <family val="1"/>
    </font>
    <font>
      <b/>
      <sz val="15"/>
      <color indexed="56"/>
      <name val="Calibri"/>
      <family val="2"/>
    </font>
    <font>
      <sz val="11"/>
      <color indexed="8"/>
      <name val="Arial"/>
      <family val="2"/>
    </font>
    <font>
      <strike/>
      <sz val="10"/>
      <color indexed="8"/>
      <name val="Arial Narrow"/>
      <family val="2"/>
    </font>
    <font>
      <sz val="9"/>
      <color indexed="10"/>
      <name val="Arial Narrow"/>
      <family val="2"/>
    </font>
    <font>
      <b/>
      <strike/>
      <sz val="10"/>
      <color indexed="8"/>
      <name val="Arial Narrow"/>
      <family val="2"/>
    </font>
    <font>
      <sz val="10"/>
      <color indexed="10"/>
      <name val="Arial Narrow"/>
      <family val="2"/>
    </font>
    <font>
      <b/>
      <sz val="10"/>
      <color indexed="8"/>
      <name val="Times New Roman"/>
      <family val="1"/>
    </font>
    <font>
      <sz val="10"/>
      <color theme="1"/>
      <name val="宋体"/>
      <charset val="134"/>
    </font>
    <font>
      <b/>
      <sz val="10"/>
      <color indexed="8"/>
      <name val="宋体"/>
      <charset val="134"/>
    </font>
    <font>
      <sz val="10"/>
      <name val="Calibri"/>
      <family val="2"/>
    </font>
    <font>
      <b/>
      <sz val="10"/>
      <name val="Calibri"/>
      <family val="2"/>
    </font>
    <font>
      <b/>
      <sz val="10"/>
      <color indexed="8"/>
      <name val="Arial"/>
      <family val="2"/>
    </font>
    <font>
      <i/>
      <sz val="9"/>
      <color indexed="8"/>
      <name val="Arial"/>
      <family val="2"/>
    </font>
    <font>
      <i/>
      <sz val="9"/>
      <color indexed="30"/>
      <name val="Arial"/>
      <family val="2"/>
    </font>
    <font>
      <sz val="9"/>
      <color indexed="30"/>
      <name val="Arial"/>
      <family val="2"/>
    </font>
    <font>
      <sz val="9.5"/>
      <color indexed="8"/>
      <name val="Arial Narrow"/>
      <family val="2"/>
    </font>
    <font>
      <sz val="9.5"/>
      <color indexed="10"/>
      <name val="Arial Narrow"/>
      <family val="2"/>
    </font>
    <font>
      <sz val="11"/>
      <color theme="1"/>
      <name val="Calibri"/>
      <family val="2"/>
      <scheme val="minor"/>
    </font>
    <font>
      <b/>
      <sz val="9"/>
      <name val="Tahoma"/>
      <family val="2"/>
    </font>
    <font>
      <sz val="9"/>
      <name val="Tahoma"/>
      <family val="2"/>
    </font>
    <font>
      <b/>
      <sz val="12"/>
      <color theme="1"/>
      <name val="Times New Roman"/>
      <family val="1"/>
    </font>
    <font>
      <sz val="12"/>
      <color theme="1"/>
      <name val="Times New Roman"/>
      <family val="1"/>
    </font>
  </fonts>
  <fills count="10">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theme="0" tint="-0.24994659260841701"/>
        <bgColor indexed="64"/>
      </patternFill>
    </fill>
    <fill>
      <patternFill patternType="solid">
        <fgColor theme="0" tint="-0.34998626667073579"/>
        <bgColor indexed="64"/>
      </patternFill>
    </fill>
    <fill>
      <patternFill patternType="solid">
        <fgColor rgb="FF92D050"/>
        <bgColor indexed="64"/>
      </patternFill>
    </fill>
    <fill>
      <patternFill patternType="solid">
        <fgColor theme="0" tint="-0.249977111117893"/>
        <bgColor indexed="64"/>
      </patternFill>
    </fill>
    <fill>
      <patternFill patternType="solid">
        <fgColor theme="0" tint="-0.14981536301767021"/>
        <bgColor indexed="64"/>
      </patternFill>
    </fill>
    <fill>
      <patternFill patternType="solid">
        <fgColor rgb="FFC0C0C0"/>
        <bgColor indexed="64"/>
      </patternFill>
    </fill>
  </fills>
  <borders count="6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bottom/>
      <diagonal/>
    </border>
    <border>
      <left/>
      <right/>
      <top style="thin">
        <color auto="1"/>
      </top>
      <bottom/>
      <diagonal/>
    </border>
    <border>
      <left/>
      <right/>
      <top/>
      <bottom style="thick">
        <color auto="1"/>
      </bottom>
      <diagonal/>
    </border>
    <border>
      <left style="thick">
        <color auto="1"/>
      </left>
      <right/>
      <top style="thick">
        <color auto="1"/>
      </top>
      <bottom style="thick">
        <color auto="1"/>
      </bottom>
      <diagonal/>
    </border>
    <border>
      <left/>
      <right/>
      <top style="thick">
        <color auto="1"/>
      </top>
      <bottom style="thick">
        <color auto="1"/>
      </bottom>
      <diagonal/>
    </border>
    <border>
      <left/>
      <right style="medium">
        <color auto="1"/>
      </right>
      <top style="thick">
        <color auto="1"/>
      </top>
      <bottom style="thick">
        <color auto="1"/>
      </bottom>
      <diagonal/>
    </border>
    <border>
      <left style="medium">
        <color auto="1"/>
      </left>
      <right/>
      <top style="thick">
        <color auto="1"/>
      </top>
      <bottom style="thick">
        <color auto="1"/>
      </bottom>
      <diagonal/>
    </border>
    <border>
      <left/>
      <right style="thick">
        <color auto="1"/>
      </right>
      <top style="thick">
        <color auto="1"/>
      </top>
      <bottom style="thick">
        <color auto="1"/>
      </bottom>
      <diagonal/>
    </border>
    <border>
      <left style="thick">
        <color auto="1"/>
      </left>
      <right/>
      <top style="thick">
        <color auto="1"/>
      </top>
      <bottom style="thin">
        <color auto="1"/>
      </bottom>
      <diagonal/>
    </border>
    <border>
      <left/>
      <right/>
      <top style="thick">
        <color auto="1"/>
      </top>
      <bottom style="thin">
        <color auto="1"/>
      </bottom>
      <diagonal/>
    </border>
    <border>
      <left/>
      <right style="medium">
        <color auto="1"/>
      </right>
      <top style="thick">
        <color auto="1"/>
      </top>
      <bottom style="thin">
        <color auto="1"/>
      </bottom>
      <diagonal/>
    </border>
    <border>
      <left style="medium">
        <color auto="1"/>
      </left>
      <right/>
      <top style="thick">
        <color auto="1"/>
      </top>
      <bottom style="thin">
        <color auto="1"/>
      </bottom>
      <diagonal/>
    </border>
    <border>
      <left/>
      <right style="thick">
        <color auto="1"/>
      </right>
      <top style="thick">
        <color auto="1"/>
      </top>
      <bottom style="thin">
        <color auto="1"/>
      </bottom>
      <diagonal/>
    </border>
    <border>
      <left style="thick">
        <color auto="1"/>
      </left>
      <right/>
      <top style="thin">
        <color auto="1"/>
      </top>
      <bottom style="thin">
        <color auto="1"/>
      </bottom>
      <diagonal/>
    </border>
    <border>
      <left/>
      <right style="medium">
        <color auto="1"/>
      </right>
      <top style="thin">
        <color auto="1"/>
      </top>
      <bottom style="thin">
        <color auto="1"/>
      </bottom>
      <diagonal/>
    </border>
    <border>
      <left style="medium">
        <color auto="1"/>
      </left>
      <right/>
      <top style="thin">
        <color auto="1"/>
      </top>
      <bottom style="thin">
        <color auto="1"/>
      </bottom>
      <diagonal/>
    </border>
    <border>
      <left/>
      <right style="thick">
        <color auto="1"/>
      </right>
      <top style="thin">
        <color auto="1"/>
      </top>
      <bottom style="thin">
        <color auto="1"/>
      </bottom>
      <diagonal/>
    </border>
    <border>
      <left style="thick">
        <color auto="1"/>
      </left>
      <right/>
      <top style="thin">
        <color auto="1"/>
      </top>
      <bottom style="medium">
        <color auto="1"/>
      </bottom>
      <diagonal/>
    </border>
    <border>
      <left/>
      <right/>
      <top style="thin">
        <color auto="1"/>
      </top>
      <bottom style="medium">
        <color auto="1"/>
      </bottom>
      <diagonal/>
    </border>
    <border>
      <left/>
      <right style="medium">
        <color auto="1"/>
      </right>
      <top style="thin">
        <color auto="1"/>
      </top>
      <bottom style="medium">
        <color auto="1"/>
      </bottom>
      <diagonal/>
    </border>
    <border>
      <left style="medium">
        <color auto="1"/>
      </left>
      <right/>
      <top style="thin">
        <color auto="1"/>
      </top>
      <bottom style="medium">
        <color auto="1"/>
      </bottom>
      <diagonal/>
    </border>
    <border>
      <left/>
      <right style="thick">
        <color auto="1"/>
      </right>
      <top style="thin">
        <color auto="1"/>
      </top>
      <bottom style="medium">
        <color auto="1"/>
      </bottom>
      <diagonal/>
    </border>
    <border>
      <left style="thick">
        <color auto="1"/>
      </left>
      <right/>
      <top style="medium">
        <color auto="1"/>
      </top>
      <bottom style="thick">
        <color auto="1"/>
      </bottom>
      <diagonal/>
    </border>
    <border>
      <left/>
      <right/>
      <top style="medium">
        <color auto="1"/>
      </top>
      <bottom style="thick">
        <color auto="1"/>
      </bottom>
      <diagonal/>
    </border>
    <border>
      <left/>
      <right style="medium">
        <color auto="1"/>
      </right>
      <top style="medium">
        <color auto="1"/>
      </top>
      <bottom style="thick">
        <color auto="1"/>
      </bottom>
      <diagonal/>
    </border>
    <border>
      <left style="medium">
        <color auto="1"/>
      </left>
      <right/>
      <top style="medium">
        <color auto="1"/>
      </top>
      <bottom style="thick">
        <color auto="1"/>
      </bottom>
      <diagonal/>
    </border>
    <border>
      <left/>
      <right style="thick">
        <color auto="1"/>
      </right>
      <top style="medium">
        <color auto="1"/>
      </top>
      <bottom style="thick">
        <color auto="1"/>
      </bottom>
      <diagonal/>
    </border>
    <border>
      <left style="medium">
        <color auto="1"/>
      </left>
      <right style="medium">
        <color auto="1"/>
      </right>
      <top style="medium">
        <color auto="1"/>
      </top>
      <bottom style="thick">
        <color auto="1"/>
      </bottom>
      <diagonal/>
    </border>
    <border>
      <left/>
      <right style="medium">
        <color auto="1"/>
      </right>
      <top style="medium">
        <color auto="1"/>
      </top>
      <bottom/>
      <diagonal/>
    </border>
    <border>
      <left style="medium">
        <color auto="1"/>
      </left>
      <right style="thick">
        <color auto="1"/>
      </right>
      <top style="medium">
        <color auto="1"/>
      </top>
      <bottom/>
      <diagonal/>
    </border>
    <border>
      <left style="medium">
        <color auto="1"/>
      </left>
      <right style="medium">
        <color auto="1"/>
      </right>
      <top style="thick">
        <color auto="1"/>
      </top>
      <bottom style="thick">
        <color auto="1"/>
      </bottom>
      <diagonal/>
    </border>
    <border>
      <left style="medium">
        <color auto="1"/>
      </left>
      <right style="thick">
        <color auto="1"/>
      </right>
      <top style="thick">
        <color auto="1"/>
      </top>
      <bottom style="thick">
        <color auto="1"/>
      </bottom>
      <diagonal/>
    </border>
    <border>
      <left/>
      <right/>
      <top style="thick">
        <color auto="1"/>
      </top>
      <bottom/>
      <diagonal/>
    </border>
    <border>
      <left style="medium">
        <color auto="1"/>
      </left>
      <right/>
      <top style="medium">
        <color auto="1"/>
      </top>
      <bottom/>
      <diagonal/>
    </border>
    <border>
      <left/>
      <right/>
      <top style="medium">
        <color auto="1"/>
      </top>
      <bottom/>
      <diagonal/>
    </border>
    <border>
      <left style="medium">
        <color auto="1"/>
      </left>
      <right/>
      <top/>
      <bottom/>
      <diagonal/>
    </border>
    <border>
      <left/>
      <right style="medium">
        <color auto="1"/>
      </right>
      <top/>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diagonal/>
    </border>
    <border>
      <left style="thin">
        <color auto="1"/>
      </left>
      <right style="thin">
        <color auto="1"/>
      </right>
      <top style="thin">
        <color auto="1"/>
      </top>
      <bottom/>
      <diagonal/>
    </border>
    <border>
      <left style="thin">
        <color auto="1"/>
      </left>
      <right/>
      <top style="thin">
        <color auto="1"/>
      </top>
      <bottom/>
      <diagonal/>
    </border>
    <border>
      <left/>
      <right style="medium">
        <color auto="1"/>
      </right>
      <top style="thin">
        <color auto="1"/>
      </top>
      <bottom/>
      <diagonal/>
    </border>
    <border>
      <left style="medium">
        <color auto="1"/>
      </left>
      <right style="thin">
        <color auto="1"/>
      </right>
      <top/>
      <bottom style="thin">
        <color auto="1"/>
      </bottom>
      <diagonal/>
    </border>
    <border>
      <left style="thin">
        <color auto="1"/>
      </left>
      <right style="thin">
        <color auto="1"/>
      </right>
      <top/>
      <bottom style="thin">
        <color auto="1"/>
      </bottom>
      <diagonal/>
    </border>
    <border>
      <left style="thin">
        <color auto="1"/>
      </left>
      <right style="medium">
        <color auto="1"/>
      </right>
      <top/>
      <bottom style="thin">
        <color auto="1"/>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diagonal/>
    </border>
    <border>
      <left style="thin">
        <color auto="1"/>
      </left>
      <right/>
      <top/>
      <bottom style="thin">
        <color auto="1"/>
      </bottom>
      <diagonal/>
    </border>
    <border>
      <left/>
      <right style="thin">
        <color auto="1"/>
      </right>
      <top/>
      <bottom style="thin">
        <color auto="1"/>
      </bottom>
      <diagonal/>
    </border>
    <border>
      <left style="medium">
        <color auto="1"/>
      </left>
      <right/>
      <top style="thin">
        <color auto="1"/>
      </top>
      <bottom/>
      <diagonal/>
    </border>
    <border>
      <left style="thin">
        <color auto="1"/>
      </left>
      <right style="thin">
        <color auto="1"/>
      </right>
      <top style="medium">
        <color auto="1"/>
      </top>
      <bottom style="thin">
        <color auto="1"/>
      </bottom>
      <diagonal/>
    </border>
    <border>
      <left/>
      <right style="medium">
        <color auto="1"/>
      </right>
      <top/>
      <bottom style="thin">
        <color auto="1"/>
      </bottom>
      <diagonal/>
    </border>
    <border>
      <left/>
      <right style="thin">
        <color auto="1"/>
      </right>
      <top style="thin">
        <color auto="1"/>
      </top>
      <bottom/>
      <diagonal/>
    </border>
    <border>
      <left/>
      <right/>
      <top/>
      <bottom style="thick">
        <color indexed="62"/>
      </bottom>
      <diagonal/>
    </border>
    <border>
      <left style="thin">
        <color auto="1"/>
      </left>
      <right style="thin">
        <color auto="1"/>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78">
    <xf numFmtId="0" fontId="0" fillId="0" borderId="0"/>
    <xf numFmtId="167" fontId="40" fillId="0" borderId="0" applyFont="0" applyFill="0" applyBorder="0" applyAlignment="0" applyProtection="0"/>
    <xf numFmtId="9" fontId="63" fillId="0" borderId="0" applyFont="0" applyFill="0" applyBorder="0" applyAlignment="0" applyProtection="0"/>
    <xf numFmtId="0" fontId="42" fillId="0" borderId="0"/>
    <xf numFmtId="44" fontId="40" fillId="0" borderId="0" applyFont="0" applyFill="0" applyBorder="0" applyAlignment="0" applyProtection="0"/>
    <xf numFmtId="0" fontId="35" fillId="0" borderId="0"/>
    <xf numFmtId="166" fontId="40" fillId="0" borderId="0" applyFont="0" applyFill="0" applyBorder="0" applyAlignment="0" applyProtection="0"/>
    <xf numFmtId="0" fontId="35" fillId="0" borderId="0" applyFont="0" applyFill="0" applyBorder="0" applyAlignment="0" applyProtection="0"/>
    <xf numFmtId="166" fontId="35" fillId="0" borderId="0" applyFont="0" applyFill="0" applyBorder="0" applyAlignment="0" applyProtection="0"/>
    <xf numFmtId="166" fontId="35" fillId="0" borderId="0" applyFont="0" applyFill="0" applyBorder="0" applyAlignment="0" applyProtection="0"/>
    <xf numFmtId="0" fontId="41" fillId="0" borderId="0" applyNumberFormat="0" applyFill="0" applyBorder="0" applyAlignment="0" applyProtection="0">
      <alignment vertical="top"/>
      <protection locked="0"/>
    </xf>
    <xf numFmtId="0" fontId="43" fillId="0" borderId="0" applyNumberFormat="0" applyFill="0" applyBorder="0" applyAlignment="0" applyProtection="0">
      <alignment vertical="top"/>
      <protection locked="0"/>
    </xf>
    <xf numFmtId="44" fontId="63" fillId="0" borderId="0" applyFont="0" applyFill="0" applyBorder="0" applyAlignment="0" applyProtection="0"/>
    <xf numFmtId="0" fontId="41" fillId="0" borderId="0" applyNumberFormat="0" applyFill="0" applyBorder="0" applyAlignment="0" applyProtection="0">
      <alignment vertical="top"/>
      <protection locked="0"/>
    </xf>
    <xf numFmtId="0" fontId="35" fillId="0" borderId="0" applyFont="0" applyFill="0" applyBorder="0" applyAlignment="0" applyProtection="0"/>
    <xf numFmtId="166" fontId="35" fillId="0" borderId="0" applyFont="0" applyFill="0" applyBorder="0" applyAlignment="0" applyProtection="0"/>
    <xf numFmtId="166" fontId="40" fillId="0" borderId="0" applyFont="0" applyFill="0" applyBorder="0" applyAlignment="0" applyProtection="0"/>
    <xf numFmtId="43" fontId="35" fillId="0" borderId="0" applyFont="0" applyFill="0" applyBorder="0" applyAlignment="0" applyProtection="0"/>
    <xf numFmtId="0" fontId="35" fillId="0" borderId="0" applyFont="0" applyFill="0" applyBorder="0" applyAlignment="0" applyProtection="0"/>
    <xf numFmtId="0" fontId="35" fillId="0" borderId="0" applyFont="0" applyFill="0" applyBorder="0" applyAlignment="0" applyProtection="0"/>
    <xf numFmtId="44" fontId="40" fillId="0" borderId="0" applyFont="0" applyFill="0" applyBorder="0" applyAlignment="0" applyProtection="0"/>
    <xf numFmtId="0" fontId="44" fillId="0" borderId="0"/>
    <xf numFmtId="44" fontId="40" fillId="0" borderId="0" applyFont="0" applyFill="0" applyBorder="0" applyAlignment="0" applyProtection="0"/>
    <xf numFmtId="43" fontId="40" fillId="0" borderId="0" applyFont="0" applyFill="0" applyBorder="0" applyAlignment="0" applyProtection="0"/>
    <xf numFmtId="166" fontId="35" fillId="0" borderId="0" applyFont="0" applyFill="0" applyBorder="0" applyAlignment="0" applyProtection="0"/>
    <xf numFmtId="0" fontId="35" fillId="0" borderId="0" applyFont="0" applyFill="0" applyBorder="0" applyAlignment="0" applyProtection="0"/>
    <xf numFmtId="0" fontId="35" fillId="0" borderId="0" applyFont="0" applyFill="0" applyBorder="0" applyAlignment="0" applyProtection="0"/>
    <xf numFmtId="0" fontId="35" fillId="0" borderId="0" applyFont="0" applyFill="0" applyBorder="0" applyAlignment="0" applyProtection="0"/>
    <xf numFmtId="166" fontId="35" fillId="0" borderId="0" applyFont="0" applyFill="0" applyBorder="0" applyAlignment="0" applyProtection="0"/>
    <xf numFmtId="166" fontId="35" fillId="0" borderId="0" applyFont="0" applyFill="0" applyBorder="0" applyAlignment="0" applyProtection="0"/>
    <xf numFmtId="166" fontId="35" fillId="0" borderId="0" applyFont="0" applyFill="0" applyBorder="0" applyAlignment="0" applyProtection="0"/>
    <xf numFmtId="0" fontId="35" fillId="0" borderId="0" applyFont="0" applyFill="0" applyBorder="0" applyAlignment="0" applyProtection="0"/>
    <xf numFmtId="44" fontId="40" fillId="0" borderId="0" applyFont="0" applyFill="0" applyBorder="0" applyAlignment="0" applyProtection="0"/>
    <xf numFmtId="44" fontId="40" fillId="0" borderId="0" applyFont="0" applyFill="0" applyBorder="0" applyAlignment="0" applyProtection="0"/>
    <xf numFmtId="44" fontId="40" fillId="0" borderId="0" applyFont="0" applyFill="0" applyBorder="0" applyAlignment="0" applyProtection="0"/>
    <xf numFmtId="166" fontId="35" fillId="0" borderId="0" applyFont="0" applyFill="0" applyBorder="0" applyAlignment="0" applyProtection="0"/>
    <xf numFmtId="166" fontId="35" fillId="0" borderId="0" applyFont="0" applyFill="0" applyBorder="0" applyAlignment="0" applyProtection="0"/>
    <xf numFmtId="166" fontId="35" fillId="0" borderId="0" applyFont="0" applyFill="0" applyBorder="0" applyAlignment="0" applyProtection="0"/>
    <xf numFmtId="44" fontId="42" fillId="0" borderId="0" applyFont="0" applyFill="0" applyBorder="0" applyAlignment="0" applyProtection="0"/>
    <xf numFmtId="164" fontId="40" fillId="0" borderId="0" applyBorder="0" applyProtection="0"/>
    <xf numFmtId="0" fontId="35" fillId="0" borderId="0"/>
    <xf numFmtId="0" fontId="63" fillId="0" borderId="0"/>
    <xf numFmtId="0" fontId="40" fillId="0" borderId="0"/>
    <xf numFmtId="0" fontId="47" fillId="0" borderId="0"/>
    <xf numFmtId="43" fontId="40" fillId="0" borderId="0" applyFont="0" applyFill="0" applyBorder="0" applyAlignment="0" applyProtection="0"/>
    <xf numFmtId="9" fontId="40" fillId="0" borderId="0" applyFont="0" applyFill="0" applyBorder="0" applyAlignment="0" applyProtection="0"/>
    <xf numFmtId="9" fontId="35" fillId="0" borderId="0" applyFont="0" applyFill="0" applyBorder="0" applyAlignment="0" applyProtection="0"/>
    <xf numFmtId="9" fontId="35" fillId="0" borderId="0" applyFont="0" applyFill="0" applyBorder="0" applyAlignment="0" applyProtection="0"/>
    <xf numFmtId="9" fontId="35" fillId="0" borderId="0" applyFont="0" applyFill="0" applyBorder="0" applyAlignment="0" applyProtection="0"/>
    <xf numFmtId="167" fontId="40" fillId="0" borderId="0" applyFont="0" applyFill="0" applyBorder="0" applyAlignment="0" applyProtection="0"/>
    <xf numFmtId="167" fontId="35" fillId="0" borderId="0" applyFont="0" applyFill="0" applyBorder="0" applyAlignment="0" applyProtection="0"/>
    <xf numFmtId="43" fontId="35" fillId="0" borderId="0" applyFont="0" applyFill="0" applyBorder="0" applyAlignment="0" applyProtection="0"/>
    <xf numFmtId="43" fontId="40" fillId="0" borderId="0" applyFont="0" applyFill="0" applyBorder="0" applyAlignment="0" applyProtection="0"/>
    <xf numFmtId="43" fontId="40" fillId="0" borderId="0" applyFont="0" applyFill="0" applyBorder="0" applyAlignment="0" applyProtection="0"/>
    <xf numFmtId="43" fontId="35" fillId="0" borderId="0" applyFont="0" applyFill="0" applyBorder="0" applyAlignment="0" applyProtection="0"/>
    <xf numFmtId="0" fontId="35" fillId="0" borderId="0" applyFont="0" applyFill="0" applyBorder="0" applyAlignment="0" applyProtection="0"/>
    <xf numFmtId="167" fontId="35" fillId="0" borderId="0" applyFont="0" applyFill="0" applyBorder="0" applyAlignment="0" applyProtection="0"/>
    <xf numFmtId="43" fontId="35" fillId="0" borderId="0" applyFont="0" applyFill="0" applyBorder="0" applyAlignment="0" applyProtection="0"/>
    <xf numFmtId="167" fontId="35" fillId="0" borderId="0" applyFont="0" applyFill="0" applyBorder="0" applyAlignment="0" applyProtection="0"/>
    <xf numFmtId="43" fontId="35" fillId="0" borderId="0" applyFont="0" applyFill="0" applyBorder="0" applyAlignment="0" applyProtection="0"/>
    <xf numFmtId="0" fontId="35" fillId="0" borderId="0" applyFont="0" applyFill="0" applyBorder="0" applyAlignment="0" applyProtection="0"/>
    <xf numFmtId="0" fontId="35" fillId="0" borderId="0" applyFont="0" applyFill="0" applyBorder="0" applyAlignment="0" applyProtection="0"/>
    <xf numFmtId="0" fontId="35" fillId="0" borderId="0" applyFont="0" applyFill="0" applyBorder="0" applyAlignment="0" applyProtection="0"/>
    <xf numFmtId="0" fontId="35" fillId="0" borderId="0" applyFont="0" applyFill="0" applyBorder="0" applyAlignment="0" applyProtection="0"/>
    <xf numFmtId="167" fontId="35" fillId="0" borderId="0" applyFont="0" applyFill="0" applyBorder="0" applyAlignment="0" applyProtection="0"/>
    <xf numFmtId="43" fontId="35" fillId="0" borderId="0" applyFont="0" applyFill="0" applyBorder="0" applyAlignment="0" applyProtection="0"/>
    <xf numFmtId="167" fontId="35" fillId="0" borderId="0" applyFont="0" applyFill="0" applyBorder="0" applyAlignment="0" applyProtection="0"/>
    <xf numFmtId="0" fontId="35" fillId="0" borderId="0" applyFont="0" applyFill="0" applyBorder="0" applyAlignment="0" applyProtection="0"/>
    <xf numFmtId="43" fontId="40" fillId="0" borderId="0" applyFont="0" applyFill="0" applyBorder="0" applyAlignment="0" applyProtection="0"/>
    <xf numFmtId="43" fontId="40" fillId="0" borderId="0" applyFont="0" applyFill="0" applyBorder="0" applyAlignment="0" applyProtection="0"/>
    <xf numFmtId="0" fontId="45" fillId="0" borderId="0" applyNumberFormat="0" applyFill="0" applyBorder="0" applyAlignment="0" applyProtection="0"/>
    <xf numFmtId="0" fontId="46" fillId="0" borderId="61" applyNumberFormat="0" applyFill="0" applyAlignment="0" applyProtection="0"/>
    <xf numFmtId="167" fontId="35" fillId="0" borderId="0" applyFont="0" applyFill="0" applyBorder="0" applyAlignment="0" applyProtection="0"/>
    <xf numFmtId="43" fontId="35" fillId="0" borderId="0" applyFont="0" applyFill="0" applyBorder="0" applyAlignment="0" applyProtection="0"/>
    <xf numFmtId="43" fontId="35" fillId="0" borderId="0" applyFont="0" applyFill="0" applyBorder="0" applyAlignment="0" applyProtection="0"/>
    <xf numFmtId="167" fontId="35" fillId="0" borderId="0" applyFont="0" applyFill="0" applyBorder="0" applyAlignment="0" applyProtection="0"/>
    <xf numFmtId="167" fontId="35" fillId="0" borderId="0" applyFont="0" applyFill="0" applyBorder="0" applyAlignment="0" applyProtection="0"/>
    <xf numFmtId="43" fontId="63" fillId="0" borderId="0" applyFont="0" applyFill="0" applyBorder="0" applyAlignment="0" applyProtection="0"/>
  </cellStyleXfs>
  <cellXfs count="431">
    <xf numFmtId="0" fontId="0" fillId="0" borderId="0" xfId="0"/>
    <xf numFmtId="0" fontId="1" fillId="2" borderId="0" xfId="0" applyFont="1" applyFill="1"/>
    <xf numFmtId="4" fontId="1" fillId="2" borderId="0" xfId="0" applyNumberFormat="1" applyFont="1" applyFill="1" applyAlignment="1">
      <alignment horizontal="center"/>
    </xf>
    <xf numFmtId="0" fontId="1" fillId="2" borderId="1" xfId="0" applyFont="1" applyFill="1" applyBorder="1"/>
    <xf numFmtId="0" fontId="1" fillId="2" borderId="1" xfId="0" applyFont="1" applyFill="1" applyBorder="1" applyAlignment="1">
      <alignment horizontal="center"/>
    </xf>
    <xf numFmtId="0" fontId="3" fillId="2" borderId="1" xfId="0" applyFont="1" applyFill="1" applyBorder="1" applyAlignment="1">
      <alignment horizontal="center"/>
    </xf>
    <xf numFmtId="49" fontId="4" fillId="2" borderId="1" xfId="0" applyNumberFormat="1" applyFont="1" applyFill="1" applyBorder="1" applyAlignment="1">
      <alignment horizontal="center"/>
    </xf>
    <xf numFmtId="0" fontId="1" fillId="2" borderId="0" xfId="0" applyFont="1" applyFill="1" applyBorder="1"/>
    <xf numFmtId="0" fontId="3" fillId="2" borderId="1" xfId="0" applyFont="1" applyFill="1" applyBorder="1" applyAlignment="1">
      <alignment horizontal="left"/>
    </xf>
    <xf numFmtId="0" fontId="3" fillId="2" borderId="0" xfId="0" applyFont="1" applyFill="1" applyAlignment="1">
      <alignment horizontal="center"/>
    </xf>
    <xf numFmtId="0" fontId="1" fillId="2" borderId="0" xfId="0" applyFont="1" applyFill="1" applyBorder="1" applyAlignment="1">
      <alignment horizontal="center"/>
    </xf>
    <xf numFmtId="4" fontId="1" fillId="2" borderId="0" xfId="0" applyNumberFormat="1" applyFont="1" applyFill="1" applyBorder="1" applyAlignment="1">
      <alignment horizontal="center"/>
    </xf>
    <xf numFmtId="0" fontId="1" fillId="2" borderId="0" xfId="0" applyFont="1" applyFill="1" applyBorder="1" applyAlignment="1">
      <alignment horizontal="left"/>
    </xf>
    <xf numFmtId="15" fontId="1" fillId="2" borderId="0" xfId="0" applyNumberFormat="1" applyFont="1" applyFill="1" applyBorder="1" applyAlignment="1">
      <alignment horizontal="center"/>
    </xf>
    <xf numFmtId="0" fontId="3" fillId="2" borderId="0" xfId="0" applyFont="1" applyFill="1" applyBorder="1" applyAlignment="1">
      <alignment horizontal="center"/>
    </xf>
    <xf numFmtId="4" fontId="3" fillId="2" borderId="1" xfId="0" applyNumberFormat="1" applyFont="1" applyFill="1" applyBorder="1" applyAlignment="1">
      <alignment horizontal="center"/>
    </xf>
    <xf numFmtId="0" fontId="3" fillId="2" borderId="1" xfId="0" applyFont="1" applyFill="1" applyBorder="1"/>
    <xf numFmtId="4" fontId="1" fillId="2" borderId="1" xfId="0" applyNumberFormat="1" applyFont="1" applyFill="1" applyBorder="1" applyAlignment="1">
      <alignment horizontal="center"/>
    </xf>
    <xf numFmtId="4" fontId="4" fillId="2" borderId="1" xfId="0" applyNumberFormat="1" applyFont="1" applyFill="1" applyBorder="1" applyAlignment="1">
      <alignment horizontal="center"/>
    </xf>
    <xf numFmtId="9" fontId="1" fillId="2" borderId="1" xfId="0" applyNumberFormat="1" applyFont="1" applyFill="1" applyBorder="1" applyAlignment="1">
      <alignment horizontal="center"/>
    </xf>
    <xf numFmtId="2" fontId="9" fillId="2" borderId="3" xfId="0" applyNumberFormat="1" applyFont="1" applyFill="1" applyBorder="1" applyAlignment="1">
      <alignment horizontal="right"/>
    </xf>
    <xf numFmtId="166" fontId="4" fillId="2" borderId="3" xfId="6" applyFont="1" applyFill="1" applyBorder="1" applyAlignment="1">
      <alignment horizontal="right"/>
    </xf>
    <xf numFmtId="4" fontId="10" fillId="2" borderId="1" xfId="0" applyNumberFormat="1" applyFont="1" applyFill="1" applyBorder="1" applyAlignment="1">
      <alignment horizontal="center"/>
    </xf>
    <xf numFmtId="4" fontId="10" fillId="2" borderId="2" xfId="0" applyNumberFormat="1" applyFont="1" applyFill="1" applyBorder="1" applyAlignment="1">
      <alignment horizontal="center"/>
    </xf>
    <xf numFmtId="0" fontId="1" fillId="2" borderId="5" xfId="0" applyFont="1" applyFill="1" applyBorder="1"/>
    <xf numFmtId="4" fontId="1" fillId="2" borderId="2" xfId="0" applyNumberFormat="1" applyFont="1" applyFill="1" applyBorder="1" applyAlignment="1">
      <alignment horizontal="center"/>
    </xf>
    <xf numFmtId="4" fontId="4" fillId="2" borderId="2" xfId="0" applyNumberFormat="1" applyFont="1" applyFill="1" applyBorder="1" applyAlignment="1">
      <alignment horizontal="center"/>
    </xf>
    <xf numFmtId="4" fontId="3" fillId="2" borderId="2" xfId="0" applyNumberFormat="1" applyFont="1" applyFill="1" applyBorder="1" applyAlignment="1">
      <alignment horizontal="center"/>
    </xf>
    <xf numFmtId="10" fontId="10" fillId="2" borderId="1" xfId="0" applyNumberFormat="1" applyFont="1" applyFill="1" applyBorder="1" applyAlignment="1">
      <alignment horizontal="center"/>
    </xf>
    <xf numFmtId="10" fontId="3" fillId="2" borderId="1" xfId="0" applyNumberFormat="1" applyFont="1" applyFill="1" applyBorder="1" applyAlignment="1">
      <alignment horizontal="center"/>
    </xf>
    <xf numFmtId="10" fontId="3" fillId="2" borderId="0" xfId="0" applyNumberFormat="1" applyFont="1" applyFill="1" applyBorder="1" applyAlignment="1">
      <alignment horizontal="center"/>
    </xf>
    <xf numFmtId="4" fontId="3" fillId="2" borderId="0" xfId="0" applyNumberFormat="1" applyFont="1" applyFill="1" applyBorder="1" applyAlignment="1">
      <alignment horizontal="center"/>
    </xf>
    <xf numFmtId="10" fontId="1" fillId="2" borderId="0" xfId="0" applyNumberFormat="1" applyFont="1" applyFill="1"/>
    <xf numFmtId="4" fontId="10" fillId="2" borderId="0" xfId="0" applyNumberFormat="1" applyFont="1" applyFill="1"/>
    <xf numFmtId="0" fontId="1" fillId="2" borderId="1" xfId="0" applyFont="1" applyFill="1" applyBorder="1" applyAlignment="1">
      <alignment horizontal="center" vertical="center"/>
    </xf>
    <xf numFmtId="4" fontId="1" fillId="2" borderId="1" xfId="0" applyNumberFormat="1" applyFont="1" applyFill="1" applyBorder="1" applyAlignment="1">
      <alignment horizontal="center" vertical="center"/>
    </xf>
    <xf numFmtId="10" fontId="10" fillId="2" borderId="1" xfId="0" applyNumberFormat="1" applyFont="1" applyFill="1" applyBorder="1" applyAlignment="1">
      <alignment horizontal="center" vertical="center"/>
    </xf>
    <xf numFmtId="167" fontId="1" fillId="2" borderId="0" xfId="0" applyNumberFormat="1" applyFont="1" applyFill="1"/>
    <xf numFmtId="10" fontId="10" fillId="3" borderId="1" xfId="0" applyNumberFormat="1" applyFont="1" applyFill="1" applyBorder="1" applyAlignment="1">
      <alignment horizontal="center" vertical="center"/>
    </xf>
    <xf numFmtId="10" fontId="3" fillId="2" borderId="1" xfId="0" applyNumberFormat="1" applyFont="1" applyFill="1" applyBorder="1" applyAlignment="1">
      <alignment horizontal="center" vertical="center"/>
    </xf>
    <xf numFmtId="4" fontId="3" fillId="2" borderId="1" xfId="0" applyNumberFormat="1" applyFont="1" applyFill="1" applyBorder="1" applyAlignment="1">
      <alignment horizontal="center" vertical="center"/>
    </xf>
    <xf numFmtId="0" fontId="3" fillId="2" borderId="1" xfId="0" applyFont="1" applyFill="1" applyBorder="1" applyAlignment="1">
      <alignment horizontal="center" vertical="center"/>
    </xf>
    <xf numFmtId="10" fontId="12" fillId="2" borderId="1" xfId="0" applyNumberFormat="1" applyFont="1" applyFill="1" applyBorder="1" applyAlignment="1">
      <alignment horizontal="center" vertical="center"/>
    </xf>
    <xf numFmtId="0" fontId="10" fillId="2" borderId="0" xfId="0" applyFont="1" applyFill="1"/>
    <xf numFmtId="10" fontId="4" fillId="2" borderId="1" xfId="0" applyNumberFormat="1" applyFont="1" applyFill="1" applyBorder="1" applyAlignment="1">
      <alignment horizontal="center" vertical="center"/>
    </xf>
    <xf numFmtId="10" fontId="7" fillId="2" borderId="1" xfId="0" applyNumberFormat="1" applyFont="1" applyFill="1" applyBorder="1" applyAlignment="1">
      <alignment horizontal="center" vertical="center"/>
    </xf>
    <xf numFmtId="10" fontId="13" fillId="2" borderId="1" xfId="0" applyNumberFormat="1" applyFont="1" applyFill="1" applyBorder="1" applyAlignment="1">
      <alignment horizontal="center" vertical="center"/>
    </xf>
    <xf numFmtId="0" fontId="3" fillId="2" borderId="0" xfId="0" applyFont="1" applyFill="1" applyBorder="1" applyAlignment="1">
      <alignment horizontal="center" vertical="center"/>
    </xf>
    <xf numFmtId="4" fontId="9" fillId="2" borderId="0" xfId="0" applyNumberFormat="1" applyFont="1" applyFill="1"/>
    <xf numFmtId="10" fontId="7" fillId="2" borderId="1" xfId="0" applyNumberFormat="1" applyFont="1" applyFill="1" applyBorder="1" applyAlignment="1">
      <alignment horizontal="center" vertical="center" wrapText="1"/>
    </xf>
    <xf numFmtId="167" fontId="1" fillId="2" borderId="0" xfId="1" applyFont="1" applyFill="1"/>
    <xf numFmtId="10" fontId="1" fillId="2" borderId="1" xfId="0" applyNumberFormat="1" applyFont="1" applyFill="1" applyBorder="1" applyAlignment="1">
      <alignment horizontal="center" vertical="center"/>
    </xf>
    <xf numFmtId="4" fontId="1" fillId="2" borderId="0" xfId="0" applyNumberFormat="1" applyFont="1" applyFill="1"/>
    <xf numFmtId="4" fontId="14" fillId="4" borderId="1" xfId="0" applyNumberFormat="1" applyFont="1" applyFill="1" applyBorder="1" applyAlignment="1">
      <alignment horizontal="center" vertical="center"/>
    </xf>
    <xf numFmtId="4" fontId="10" fillId="2" borderId="0" xfId="0" applyNumberFormat="1" applyFont="1" applyFill="1" applyAlignment="1">
      <alignment horizontal="center"/>
    </xf>
    <xf numFmtId="0" fontId="16" fillId="2" borderId="7" xfId="0" applyFont="1" applyFill="1" applyBorder="1" applyAlignment="1"/>
    <xf numFmtId="0" fontId="17" fillId="5" borderId="8" xfId="0" applyFont="1" applyFill="1" applyBorder="1" applyAlignment="1">
      <alignment vertical="center"/>
    </xf>
    <xf numFmtId="0" fontId="17" fillId="5" borderId="9" xfId="0" applyFont="1" applyFill="1" applyBorder="1" applyAlignment="1">
      <alignment vertical="center"/>
    </xf>
    <xf numFmtId="0" fontId="17" fillId="5" borderId="10" xfId="0" applyFont="1" applyFill="1" applyBorder="1" applyAlignment="1">
      <alignment vertical="center"/>
    </xf>
    <xf numFmtId="0" fontId="17" fillId="5" borderId="11" xfId="0" applyFont="1" applyFill="1" applyBorder="1" applyAlignment="1">
      <alignment vertical="center"/>
    </xf>
    <xf numFmtId="0" fontId="17" fillId="5" borderId="12" xfId="0" applyFont="1" applyFill="1" applyBorder="1" applyAlignment="1">
      <alignment vertical="center"/>
    </xf>
    <xf numFmtId="0" fontId="1" fillId="2" borderId="0" xfId="0" applyFont="1" applyFill="1" applyAlignment="1"/>
    <xf numFmtId="0" fontId="19" fillId="2" borderId="32" xfId="0" applyFont="1" applyFill="1" applyBorder="1" applyAlignment="1">
      <alignment horizontal="center" vertical="center" wrapText="1"/>
    </xf>
    <xf numFmtId="2" fontId="19" fillId="2" borderId="33" xfId="0" applyNumberFormat="1" applyFont="1" applyFill="1" applyBorder="1" applyAlignment="1">
      <alignment horizontal="center" vertical="center" wrapText="1"/>
    </xf>
    <xf numFmtId="10" fontId="18" fillId="2" borderId="34" xfId="0" applyNumberFormat="1" applyFont="1" applyFill="1" applyBorder="1" applyAlignment="1">
      <alignment horizontal="center" vertical="center"/>
    </xf>
    <xf numFmtId="0" fontId="17" fillId="5" borderId="35" xfId="0" applyFont="1" applyFill="1" applyBorder="1" applyAlignment="1">
      <alignment horizontal="center" vertical="center"/>
    </xf>
    <xf numFmtId="10" fontId="17" fillId="5" borderId="36" xfId="0" applyNumberFormat="1" applyFont="1" applyFill="1" applyBorder="1" applyAlignment="1">
      <alignment horizontal="center" vertical="center"/>
    </xf>
    <xf numFmtId="0" fontId="3" fillId="2" borderId="0" xfId="0" applyFont="1" applyFill="1"/>
    <xf numFmtId="2" fontId="1" fillId="2" borderId="0" xfId="0" applyNumberFormat="1" applyFont="1" applyFill="1"/>
    <xf numFmtId="0" fontId="20" fillId="2" borderId="0" xfId="0" applyFont="1" applyFill="1" applyBorder="1" applyAlignment="1">
      <alignment wrapText="1"/>
    </xf>
    <xf numFmtId="0" fontId="23" fillId="2" borderId="0" xfId="0" applyFont="1" applyFill="1" applyAlignment="1">
      <alignment horizontal="left" wrapText="1"/>
    </xf>
    <xf numFmtId="0" fontId="24" fillId="6" borderId="1" xfId="0" applyFont="1" applyFill="1" applyBorder="1" applyAlignment="1">
      <alignment horizontal="center"/>
    </xf>
    <xf numFmtId="0" fontId="0" fillId="0" borderId="1" xfId="0" applyBorder="1" applyAlignment="1">
      <alignment horizontal="center"/>
    </xf>
    <xf numFmtId="0" fontId="0" fillId="0" borderId="1" xfId="0" applyFont="1" applyBorder="1" applyAlignment="1">
      <alignment wrapText="1"/>
    </xf>
    <xf numFmtId="0" fontId="0" fillId="0" borderId="1" xfId="0" applyFont="1" applyBorder="1" applyAlignment="1">
      <alignment horizontal="center" wrapText="1"/>
    </xf>
    <xf numFmtId="0" fontId="0" fillId="3" borderId="1" xfId="0" applyFill="1" applyBorder="1" applyProtection="1">
      <protection locked="0"/>
    </xf>
    <xf numFmtId="0" fontId="0" fillId="0" borderId="1" xfId="0" applyBorder="1"/>
    <xf numFmtId="0" fontId="25" fillId="2" borderId="0" xfId="0" applyFont="1" applyFill="1" applyBorder="1"/>
    <xf numFmtId="0" fontId="26" fillId="2" borderId="0" xfId="0" applyFont="1" applyFill="1"/>
    <xf numFmtId="0" fontId="25" fillId="0" borderId="0" xfId="0" applyFont="1"/>
    <xf numFmtId="0" fontId="25" fillId="0" borderId="0" xfId="0" applyFont="1" applyProtection="1"/>
    <xf numFmtId="0" fontId="25" fillId="0" borderId="38" xfId="0" applyFont="1" applyBorder="1" applyProtection="1">
      <protection locked="0"/>
    </xf>
    <xf numFmtId="0" fontId="25" fillId="0" borderId="39" xfId="0" applyFont="1" applyBorder="1" applyProtection="1">
      <protection locked="0"/>
    </xf>
    <xf numFmtId="0" fontId="25" fillId="0" borderId="33" xfId="0" applyFont="1" applyBorder="1" applyProtection="1">
      <protection locked="0"/>
    </xf>
    <xf numFmtId="0" fontId="25" fillId="0" borderId="40" xfId="0" applyFont="1" applyBorder="1" applyProtection="1">
      <protection locked="0"/>
    </xf>
    <xf numFmtId="0" fontId="25" fillId="0" borderId="0" xfId="0" applyFont="1" applyBorder="1" applyProtection="1">
      <protection locked="0"/>
    </xf>
    <xf numFmtId="0" fontId="25" fillId="0" borderId="41" xfId="0" applyFont="1" applyBorder="1" applyProtection="1">
      <protection locked="0"/>
    </xf>
    <xf numFmtId="0" fontId="27" fillId="2" borderId="40" xfId="0" applyFont="1" applyFill="1" applyBorder="1" applyAlignment="1" applyProtection="1">
      <alignment horizontal="center"/>
    </xf>
    <xf numFmtId="0" fontId="27" fillId="2" borderId="0" xfId="0" applyFont="1" applyFill="1" applyBorder="1" applyAlignment="1" applyProtection="1">
      <alignment horizontal="center"/>
    </xf>
    <xf numFmtId="0" fontId="27" fillId="2" borderId="41" xfId="0" applyFont="1" applyFill="1" applyBorder="1" applyAlignment="1" applyProtection="1">
      <alignment horizontal="center"/>
    </xf>
    <xf numFmtId="0" fontId="25" fillId="2" borderId="0" xfId="0" applyFont="1" applyFill="1" applyBorder="1" applyProtection="1"/>
    <xf numFmtId="0" fontId="25" fillId="0" borderId="45" xfId="0" applyFont="1" applyBorder="1" applyAlignment="1" applyProtection="1">
      <alignment horizontal="center" vertical="center"/>
    </xf>
    <xf numFmtId="0" fontId="25" fillId="0" borderId="1" xfId="0" applyFont="1" applyBorder="1" applyAlignment="1" applyProtection="1">
      <alignment horizontal="left" vertical="center"/>
    </xf>
    <xf numFmtId="0" fontId="25" fillId="8" borderId="45" xfId="0" applyFont="1" applyFill="1" applyBorder="1" applyAlignment="1" applyProtection="1">
      <alignment horizontal="center" vertical="center"/>
    </xf>
    <xf numFmtId="0" fontId="25" fillId="0" borderId="45" xfId="0" applyFont="1" applyBorder="1" applyAlignment="1" applyProtection="1">
      <alignment horizontal="center" vertical="center" wrapText="1"/>
    </xf>
    <xf numFmtId="0" fontId="25" fillId="0" borderId="1" xfId="0" applyFont="1" applyBorder="1" applyAlignment="1" applyProtection="1">
      <alignment vertical="center" wrapText="1"/>
    </xf>
    <xf numFmtId="0" fontId="25" fillId="0" borderId="2" xfId="0" applyFont="1" applyBorder="1" applyAlignment="1" applyProtection="1">
      <alignment vertical="center" wrapText="1"/>
    </xf>
    <xf numFmtId="0" fontId="25" fillId="0" borderId="46" xfId="0" applyFont="1" applyBorder="1" applyAlignment="1" applyProtection="1">
      <alignment horizontal="center" vertical="center" wrapText="1"/>
    </xf>
    <xf numFmtId="0" fontId="25" fillId="0" borderId="47" xfId="0" applyFont="1" applyBorder="1" applyAlignment="1" applyProtection="1">
      <alignment vertical="center" wrapText="1"/>
    </xf>
    <xf numFmtId="0" fontId="28" fillId="8" borderId="50" xfId="0" applyFont="1" applyFill="1" applyBorder="1" applyAlignment="1" applyProtection="1">
      <alignment horizontal="center" vertical="center" wrapText="1"/>
    </xf>
    <xf numFmtId="0" fontId="28" fillId="8" borderId="51" xfId="0" applyFont="1" applyFill="1" applyBorder="1" applyAlignment="1" applyProtection="1">
      <alignment vertical="center" wrapText="1"/>
    </xf>
    <xf numFmtId="0" fontId="28" fillId="8" borderId="51" xfId="0" applyFont="1" applyFill="1" applyBorder="1" applyAlignment="1" applyProtection="1">
      <alignment horizontal="center" vertical="center"/>
    </xf>
    <xf numFmtId="0" fontId="28" fillId="8" borderId="52" xfId="0" applyFont="1" applyFill="1" applyBorder="1" applyAlignment="1" applyProtection="1">
      <alignment horizontal="center" vertical="center" wrapText="1"/>
    </xf>
    <xf numFmtId="0" fontId="25" fillId="0" borderId="1" xfId="0" applyFont="1" applyBorder="1" applyAlignment="1" applyProtection="1">
      <alignment horizontal="left" vertical="center" wrapText="1"/>
    </xf>
    <xf numFmtId="10" fontId="25" fillId="0" borderId="1" xfId="0" applyNumberFormat="1" applyFont="1" applyBorder="1" applyAlignment="1" applyProtection="1">
      <alignment horizontal="right" vertical="center" wrapText="1"/>
    </xf>
    <xf numFmtId="43" fontId="25" fillId="2" borderId="53" xfId="77" applyFont="1" applyFill="1" applyBorder="1" applyAlignment="1" applyProtection="1">
      <alignment vertical="center" wrapText="1"/>
    </xf>
    <xf numFmtId="0" fontId="25" fillId="8" borderId="46" xfId="0" applyFont="1" applyFill="1" applyBorder="1" applyAlignment="1" applyProtection="1">
      <alignment horizontal="center" wrapText="1"/>
    </xf>
    <xf numFmtId="0" fontId="28" fillId="8" borderId="1" xfId="0" applyFont="1" applyFill="1" applyBorder="1" applyAlignment="1" applyProtection="1">
      <alignment horizontal="right" vertical="center" wrapText="1"/>
    </xf>
    <xf numFmtId="0" fontId="28" fillId="8" borderId="47" xfId="0" applyNumberFormat="1" applyFont="1" applyFill="1" applyBorder="1" applyAlignment="1" applyProtection="1">
      <alignment horizontal="right" vertical="center" wrapText="1"/>
    </xf>
    <xf numFmtId="44" fontId="28" fillId="8" borderId="54" xfId="12" applyFont="1" applyFill="1" applyBorder="1" applyAlignment="1" applyProtection="1">
      <alignment vertical="center" wrapText="1"/>
    </xf>
    <xf numFmtId="0" fontId="28" fillId="8" borderId="55" xfId="0" applyFont="1" applyFill="1" applyBorder="1" applyAlignment="1" applyProtection="1">
      <alignment vertical="center" wrapText="1"/>
    </xf>
    <xf numFmtId="0" fontId="28" fillId="8" borderId="56" xfId="0" applyFont="1" applyFill="1" applyBorder="1" applyAlignment="1" applyProtection="1">
      <alignment vertical="center" wrapText="1"/>
    </xf>
    <xf numFmtId="10" fontId="25" fillId="0" borderId="1" xfId="0" applyNumberFormat="1" applyFont="1" applyBorder="1" applyAlignment="1" applyProtection="1">
      <alignment vertical="center" wrapText="1"/>
    </xf>
    <xf numFmtId="2" fontId="25" fillId="0" borderId="53" xfId="12" applyNumberFormat="1" applyFont="1" applyBorder="1" applyAlignment="1" applyProtection="1">
      <alignment vertical="center" wrapText="1"/>
    </xf>
    <xf numFmtId="0" fontId="25" fillId="2" borderId="2" xfId="0" applyFont="1" applyFill="1" applyBorder="1" applyAlignment="1" applyProtection="1">
      <alignment vertical="center" wrapText="1"/>
    </xf>
    <xf numFmtId="10" fontId="25" fillId="2" borderId="1" xfId="0" applyNumberFormat="1" applyFont="1" applyFill="1" applyBorder="1" applyAlignment="1" applyProtection="1">
      <alignment vertical="center" wrapText="1"/>
    </xf>
    <xf numFmtId="10" fontId="28" fillId="8" borderId="4" xfId="0" applyNumberFormat="1" applyFont="1" applyFill="1" applyBorder="1" applyAlignment="1" applyProtection="1">
      <alignment vertical="center" wrapText="1"/>
    </xf>
    <xf numFmtId="44" fontId="28" fillId="8" borderId="54" xfId="12" applyFont="1" applyFill="1" applyBorder="1" applyAlignment="1" applyProtection="1">
      <alignment horizontal="center" vertical="top" wrapText="1"/>
    </xf>
    <xf numFmtId="0" fontId="25" fillId="2" borderId="4" xfId="0" applyFont="1" applyFill="1" applyBorder="1" applyAlignment="1" applyProtection="1">
      <alignment vertical="center" wrapText="1"/>
    </xf>
    <xf numFmtId="43" fontId="25" fillId="0" borderId="53" xfId="77" applyFont="1" applyBorder="1" applyAlignment="1" applyProtection="1">
      <alignment horizontal="center" vertical="top" wrapText="1"/>
    </xf>
    <xf numFmtId="0" fontId="28" fillId="8" borderId="45" xfId="0" applyFont="1" applyFill="1" applyBorder="1" applyAlignment="1" applyProtection="1">
      <alignment horizontal="center" vertical="center" wrapText="1"/>
    </xf>
    <xf numFmtId="0" fontId="28" fillId="8" borderId="1" xfId="0" applyFont="1" applyFill="1" applyBorder="1" applyAlignment="1" applyProtection="1">
      <alignment horizontal="left" vertical="center" wrapText="1"/>
    </xf>
    <xf numFmtId="0" fontId="28" fillId="8" borderId="1" xfId="0" applyFont="1" applyFill="1" applyBorder="1" applyAlignment="1" applyProtection="1">
      <alignment horizontal="center" vertical="center"/>
    </xf>
    <xf numFmtId="0" fontId="28" fillId="8" borderId="53" xfId="0" applyFont="1" applyFill="1" applyBorder="1" applyAlignment="1" applyProtection="1">
      <alignment horizontal="center" vertical="center" wrapText="1"/>
    </xf>
    <xf numFmtId="10" fontId="25" fillId="3" borderId="1" xfId="0" applyNumberFormat="1" applyFont="1" applyFill="1" applyBorder="1" applyAlignment="1" applyProtection="1">
      <alignment horizontal="right" vertical="center" wrapText="1"/>
      <protection locked="0"/>
    </xf>
    <xf numFmtId="44" fontId="25" fillId="0" borderId="53" xfId="12" applyFont="1" applyBorder="1" applyAlignment="1" applyProtection="1">
      <alignment horizontal="center" vertical="top" wrapText="1"/>
    </xf>
    <xf numFmtId="0" fontId="28" fillId="8" borderId="4" xfId="0" applyFont="1" applyFill="1" applyBorder="1" applyAlignment="1" applyProtection="1">
      <alignment horizontal="right" vertical="top" wrapText="1"/>
    </xf>
    <xf numFmtId="10" fontId="28" fillId="8" borderId="1" xfId="0" applyNumberFormat="1" applyFont="1" applyFill="1" applyBorder="1" applyAlignment="1" applyProtection="1">
      <alignment horizontal="right" vertical="top" wrapText="1"/>
    </xf>
    <xf numFmtId="44" fontId="28" fillId="8" borderId="53" xfId="12" applyFont="1" applyFill="1" applyBorder="1" applyAlignment="1" applyProtection="1">
      <alignment horizontal="center" vertical="top" wrapText="1"/>
    </xf>
    <xf numFmtId="0" fontId="25" fillId="0" borderId="1" xfId="0" applyFont="1" applyBorder="1" applyAlignment="1" applyProtection="1">
      <alignment horizontal="right" wrapText="1"/>
    </xf>
    <xf numFmtId="0" fontId="25" fillId="2" borderId="2" xfId="0" applyFont="1" applyFill="1" applyBorder="1" applyAlignment="1" applyProtection="1">
      <alignment vertical="justify" wrapText="1"/>
    </xf>
    <xf numFmtId="0" fontId="25" fillId="3" borderId="1" xfId="0" applyFont="1" applyFill="1" applyBorder="1" applyAlignment="1" applyProtection="1">
      <alignment vertical="justify" wrapText="1"/>
      <protection locked="0"/>
    </xf>
    <xf numFmtId="43" fontId="25" fillId="2" borderId="53" xfId="77" applyFont="1" applyFill="1" applyBorder="1" applyAlignment="1" applyProtection="1">
      <alignment horizontal="right" vertical="center" wrapText="1"/>
    </xf>
    <xf numFmtId="0" fontId="25" fillId="0" borderId="2" xfId="0" applyFont="1" applyFill="1" applyBorder="1" applyAlignment="1" applyProtection="1">
      <alignment vertical="justify" wrapText="1"/>
    </xf>
    <xf numFmtId="43" fontId="25" fillId="0" borderId="53" xfId="77" applyFont="1" applyBorder="1" applyAlignment="1" applyProtection="1">
      <alignment horizontal="right" vertical="center" wrapText="1"/>
    </xf>
    <xf numFmtId="43" fontId="25" fillId="0" borderId="53" xfId="77" applyFont="1" applyBorder="1" applyAlignment="1" applyProtection="1">
      <alignment vertical="center" wrapText="1"/>
    </xf>
    <xf numFmtId="0" fontId="25" fillId="8" borderId="57" xfId="0" applyFont="1" applyFill="1" applyBorder="1" applyAlignment="1" applyProtection="1">
      <alignment horizontal="center" wrapText="1"/>
    </xf>
    <xf numFmtId="0" fontId="28" fillId="8" borderId="2" xfId="0" applyFont="1" applyFill="1" applyBorder="1" applyAlignment="1" applyProtection="1">
      <alignment vertical="center" wrapText="1"/>
    </xf>
    <xf numFmtId="0" fontId="28" fillId="8" borderId="1" xfId="0" applyFont="1" applyFill="1" applyBorder="1" applyAlignment="1" applyProtection="1">
      <alignment horizontal="center" vertical="center" wrapText="1"/>
    </xf>
    <xf numFmtId="0" fontId="25" fillId="2" borderId="1" xfId="0" applyFont="1" applyFill="1" applyBorder="1" applyAlignment="1" applyProtection="1">
      <alignment vertical="center" wrapText="1"/>
    </xf>
    <xf numFmtId="0" fontId="28" fillId="8" borderId="4" xfId="0" applyFont="1" applyFill="1" applyBorder="1" applyAlignment="1" applyProtection="1">
      <alignment vertical="top" wrapText="1"/>
    </xf>
    <xf numFmtId="0" fontId="28" fillId="8" borderId="58" xfId="0" applyFont="1" applyFill="1" applyBorder="1" applyAlignment="1" applyProtection="1">
      <alignment horizontal="center" vertical="center" wrapText="1"/>
    </xf>
    <xf numFmtId="0" fontId="26" fillId="2" borderId="0" xfId="0" applyFont="1" applyFill="1" applyProtection="1"/>
    <xf numFmtId="0" fontId="26" fillId="2" borderId="45" xfId="0" applyFont="1" applyFill="1" applyBorder="1" applyAlignment="1" applyProtection="1">
      <alignment horizontal="center" vertical="center" wrapText="1"/>
    </xf>
    <xf numFmtId="0" fontId="26" fillId="2" borderId="2" xfId="0" applyFont="1" applyFill="1" applyBorder="1" applyAlignment="1" applyProtection="1">
      <alignment vertical="center" wrapText="1"/>
    </xf>
    <xf numFmtId="10" fontId="25" fillId="3" borderId="1" xfId="0" applyNumberFormat="1" applyFont="1" applyFill="1" applyBorder="1" applyAlignment="1" applyProtection="1">
      <alignment horizontal="center" vertical="center" wrapText="1"/>
      <protection locked="0"/>
    </xf>
    <xf numFmtId="0" fontId="26" fillId="2" borderId="0" xfId="0" applyFont="1" applyFill="1" applyBorder="1"/>
    <xf numFmtId="0" fontId="26" fillId="0" borderId="0" xfId="0" applyFont="1"/>
    <xf numFmtId="10" fontId="28" fillId="8" borderId="4" xfId="0" applyNumberFormat="1" applyFont="1" applyFill="1" applyBorder="1" applyAlignment="1" applyProtection="1">
      <alignment horizontal="center" vertical="center" wrapText="1"/>
    </xf>
    <xf numFmtId="0" fontId="28" fillId="8" borderId="58" xfId="0" applyFont="1" applyFill="1" applyBorder="1" applyAlignment="1" applyProtection="1">
      <alignment vertical="center" wrapText="1"/>
    </xf>
    <xf numFmtId="0" fontId="28" fillId="8" borderId="59" xfId="0" applyFont="1" applyFill="1" applyBorder="1" applyAlignment="1" applyProtection="1">
      <alignment horizontal="center" vertical="center" wrapText="1"/>
    </xf>
    <xf numFmtId="10" fontId="25" fillId="3" borderId="51" xfId="0" applyNumberFormat="1" applyFont="1" applyFill="1" applyBorder="1" applyAlignment="1" applyProtection="1">
      <alignment horizontal="center" vertical="center" wrapText="1"/>
      <protection locked="0"/>
    </xf>
    <xf numFmtId="2" fontId="25" fillId="0" borderId="53" xfId="12" applyNumberFormat="1" applyFont="1" applyBorder="1" applyAlignment="1" applyProtection="1">
      <alignment vertical="top" wrapText="1"/>
    </xf>
    <xf numFmtId="10" fontId="28" fillId="8" borderId="1" xfId="0" applyNumberFormat="1" applyFont="1" applyFill="1" applyBorder="1" applyAlignment="1" applyProtection="1">
      <alignment horizontal="center" vertical="center" wrapText="1"/>
    </xf>
    <xf numFmtId="0" fontId="25" fillId="0" borderId="4" xfId="0" applyFont="1" applyBorder="1" applyAlignment="1" applyProtection="1">
      <alignment vertical="center" wrapText="1"/>
    </xf>
    <xf numFmtId="0" fontId="28" fillId="8" borderId="57" xfId="0" applyFont="1" applyFill="1" applyBorder="1" applyAlignment="1" applyProtection="1">
      <alignment vertical="center" wrapText="1"/>
    </xf>
    <xf numFmtId="43" fontId="25" fillId="0" borderId="53" xfId="77" applyFont="1" applyFill="1" applyBorder="1" applyAlignment="1" applyProtection="1">
      <alignment horizontal="center" vertical="top" wrapText="1"/>
    </xf>
    <xf numFmtId="43" fontId="25" fillId="0" borderId="53" xfId="77" applyFont="1" applyFill="1" applyBorder="1" applyAlignment="1" applyProtection="1">
      <alignment horizontal="right" vertical="top" wrapText="1"/>
    </xf>
    <xf numFmtId="0" fontId="28" fillId="8" borderId="51" xfId="0" applyFont="1" applyFill="1" applyBorder="1" applyAlignment="1" applyProtection="1">
      <alignment horizontal="left" vertical="center" wrapText="1"/>
    </xf>
    <xf numFmtId="10" fontId="25" fillId="3" borderId="1" xfId="0" applyNumberFormat="1" applyFont="1" applyFill="1" applyBorder="1" applyAlignment="1" applyProtection="1">
      <alignment vertical="top" wrapText="1"/>
      <protection locked="0"/>
    </xf>
    <xf numFmtId="167" fontId="25" fillId="0" borderId="53" xfId="0" applyNumberFormat="1" applyFont="1" applyBorder="1" applyAlignment="1" applyProtection="1">
      <alignment horizontal="left" vertical="top"/>
    </xf>
    <xf numFmtId="10" fontId="25" fillId="0" borderId="1" xfId="0" applyNumberFormat="1" applyFont="1" applyBorder="1" applyAlignment="1" applyProtection="1">
      <alignment vertical="top" wrapText="1"/>
    </xf>
    <xf numFmtId="0" fontId="25" fillId="0" borderId="45" xfId="0" applyFont="1" applyBorder="1" applyAlignment="1" applyProtection="1">
      <alignment vertical="center" wrapText="1"/>
    </xf>
    <xf numFmtId="0" fontId="25" fillId="0" borderId="53" xfId="0" applyFont="1" applyBorder="1" applyAlignment="1" applyProtection="1">
      <alignment horizontal="left" vertical="top" wrapText="1"/>
    </xf>
    <xf numFmtId="0" fontId="25" fillId="3" borderId="1" xfId="0" applyFont="1" applyFill="1" applyBorder="1" applyAlignment="1" applyProtection="1">
      <alignment horizontal="left" vertical="center" wrapText="1"/>
      <protection locked="0"/>
    </xf>
    <xf numFmtId="10" fontId="28" fillId="8" borderId="1" xfId="0" applyNumberFormat="1" applyFont="1" applyFill="1" applyBorder="1" applyAlignment="1" applyProtection="1">
      <alignment vertical="top" wrapText="1"/>
    </xf>
    <xf numFmtId="44" fontId="28" fillId="8" borderId="53" xfId="12" applyFont="1" applyFill="1" applyBorder="1" applyAlignment="1" applyProtection="1">
      <alignment horizontal="left" vertical="top"/>
    </xf>
    <xf numFmtId="10" fontId="30" fillId="2" borderId="20" xfId="2" applyNumberFormat="1" applyFont="1" applyFill="1" applyBorder="1" applyAlignment="1" applyProtection="1"/>
    <xf numFmtId="0" fontId="30" fillId="2" borderId="20" xfId="0" applyFont="1" applyFill="1" applyBorder="1" applyAlignment="1" applyProtection="1">
      <alignment horizontal="right"/>
    </xf>
    <xf numFmtId="168" fontId="25" fillId="2" borderId="3" xfId="0" applyNumberFormat="1" applyFont="1" applyFill="1" applyBorder="1" applyAlignment="1" applyProtection="1">
      <alignment horizontal="center"/>
    </xf>
    <xf numFmtId="0" fontId="25" fillId="2" borderId="19" xfId="0" applyFont="1" applyFill="1" applyBorder="1" applyAlignment="1" applyProtection="1"/>
    <xf numFmtId="0" fontId="25" fillId="8" borderId="45" xfId="0" applyFont="1" applyFill="1" applyBorder="1" applyAlignment="1" applyProtection="1">
      <alignment wrapText="1"/>
    </xf>
    <xf numFmtId="43" fontId="28" fillId="8" borderId="53" xfId="77" applyFont="1" applyFill="1" applyBorder="1" applyAlignment="1" applyProtection="1">
      <alignment horizontal="center" vertical="top" wrapText="1"/>
    </xf>
    <xf numFmtId="43" fontId="25" fillId="0" borderId="53" xfId="77" applyFont="1" applyBorder="1" applyAlignment="1" applyProtection="1">
      <alignment horizontal="center" vertical="center" wrapText="1"/>
    </xf>
    <xf numFmtId="43" fontId="28" fillId="8" borderId="53" xfId="77" applyFont="1" applyFill="1" applyBorder="1" applyAlignment="1" applyProtection="1">
      <alignment horizontal="center" vertical="top"/>
    </xf>
    <xf numFmtId="0" fontId="25" fillId="0" borderId="6" xfId="0" applyFont="1" applyFill="1" applyBorder="1" applyAlignment="1" applyProtection="1">
      <alignment horizontal="justify"/>
    </xf>
    <xf numFmtId="0" fontId="25" fillId="0" borderId="6" xfId="0" applyFont="1" applyFill="1" applyBorder="1" applyProtection="1"/>
    <xf numFmtId="0" fontId="25" fillId="0" borderId="6" xfId="0" applyFont="1" applyFill="1" applyBorder="1" applyAlignment="1" applyProtection="1">
      <alignment horizontal="center" vertical="top"/>
    </xf>
    <xf numFmtId="0" fontId="25" fillId="0" borderId="57" xfId="0" applyFont="1" applyFill="1" applyBorder="1" applyAlignment="1" applyProtection="1">
      <alignment horizontal="justify"/>
    </xf>
    <xf numFmtId="0" fontId="25" fillId="0" borderId="49" xfId="0" applyFont="1" applyFill="1" applyBorder="1" applyAlignment="1" applyProtection="1">
      <alignment horizontal="center" vertical="top"/>
    </xf>
    <xf numFmtId="0" fontId="31" fillId="2" borderId="0" xfId="0" applyFont="1" applyFill="1"/>
    <xf numFmtId="0" fontId="31" fillId="2" borderId="0" xfId="0" applyFont="1" applyFill="1" applyAlignment="1">
      <alignment horizontal="center" vertical="center" wrapText="1"/>
    </xf>
    <xf numFmtId="0" fontId="32" fillId="0" borderId="0" xfId="0" applyFont="1" applyBorder="1" applyAlignment="1">
      <alignment horizontal="center" vertical="center"/>
    </xf>
    <xf numFmtId="0" fontId="31" fillId="2" borderId="0" xfId="0" applyFont="1" applyFill="1" applyBorder="1" applyAlignment="1">
      <alignment horizontal="center" vertical="center" wrapText="1"/>
    </xf>
    <xf numFmtId="0" fontId="33" fillId="0" borderId="0" xfId="0" applyFont="1" applyBorder="1" applyAlignment="1">
      <alignment horizontal="justify" vertical="center"/>
    </xf>
    <xf numFmtId="0" fontId="31" fillId="2" borderId="0" xfId="0" applyFont="1" applyFill="1" applyAlignment="1">
      <alignment wrapText="1"/>
    </xf>
    <xf numFmtId="0" fontId="31" fillId="2" borderId="0" xfId="0" applyFont="1" applyFill="1" applyBorder="1"/>
    <xf numFmtId="10" fontId="31" fillId="2" borderId="0" xfId="0" applyNumberFormat="1" applyFont="1" applyFill="1" applyBorder="1" applyAlignment="1">
      <alignment horizontal="center" vertical="center" wrapText="1"/>
    </xf>
    <xf numFmtId="10" fontId="31" fillId="2" borderId="0" xfId="0" applyNumberFormat="1" applyFont="1" applyFill="1" applyBorder="1"/>
    <xf numFmtId="9" fontId="31" fillId="2" borderId="0" xfId="0" applyNumberFormat="1" applyFont="1" applyFill="1"/>
    <xf numFmtId="165" fontId="31" fillId="2" borderId="0" xfId="0" applyNumberFormat="1" applyFont="1" applyFill="1" applyAlignment="1">
      <alignment horizontal="center" vertical="center" wrapText="1"/>
    </xf>
    <xf numFmtId="2" fontId="25" fillId="3" borderId="1" xfId="0" applyNumberFormat="1" applyFont="1" applyFill="1" applyBorder="1" applyAlignment="1" applyProtection="1">
      <alignment vertical="justify" wrapText="1"/>
      <protection locked="0"/>
    </xf>
    <xf numFmtId="0" fontId="67" fillId="0" borderId="0" xfId="0" applyFont="1"/>
    <xf numFmtId="0" fontId="67" fillId="0" borderId="1" xfId="0" applyFont="1" applyBorder="1" applyAlignment="1">
      <alignment horizontal="center" vertical="center"/>
    </xf>
    <xf numFmtId="0" fontId="67" fillId="0" borderId="1" xfId="0" applyFont="1" applyBorder="1" applyAlignment="1">
      <alignment horizontal="left" vertical="center" wrapText="1"/>
    </xf>
    <xf numFmtId="44" fontId="67" fillId="0" borderId="1" xfId="0" applyNumberFormat="1" applyFont="1" applyBorder="1" applyAlignment="1">
      <alignment horizontal="center" vertical="center"/>
    </xf>
    <xf numFmtId="0" fontId="67" fillId="0" borderId="0" xfId="0" applyFont="1" applyBorder="1" applyAlignment="1">
      <alignment horizontal="center" vertical="center"/>
    </xf>
    <xf numFmtId="0" fontId="67" fillId="0" borderId="0" xfId="0" applyFont="1" applyBorder="1" applyAlignment="1">
      <alignment horizontal="left" vertical="center" wrapText="1"/>
    </xf>
    <xf numFmtId="44" fontId="67" fillId="0" borderId="0" xfId="0" applyNumberFormat="1" applyFont="1" applyBorder="1" applyAlignment="1">
      <alignment horizontal="center" vertical="center"/>
    </xf>
    <xf numFmtId="0" fontId="67" fillId="0" borderId="0" xfId="0" applyFont="1" applyAlignment="1">
      <alignment horizontal="left" vertical="center" wrapText="1"/>
    </xf>
    <xf numFmtId="0" fontId="66" fillId="5" borderId="1" xfId="0" applyFont="1" applyFill="1" applyBorder="1" applyAlignment="1">
      <alignment horizontal="center" vertical="center" wrapText="1"/>
    </xf>
    <xf numFmtId="44" fontId="67" fillId="0" borderId="0" xfId="0" applyNumberFormat="1" applyFont="1" applyAlignment="1">
      <alignment horizontal="center" vertical="center"/>
    </xf>
    <xf numFmtId="44" fontId="67" fillId="3" borderId="1" xfId="0" applyNumberFormat="1" applyFont="1" applyFill="1" applyBorder="1" applyAlignment="1">
      <alignment horizontal="center" vertical="center"/>
    </xf>
    <xf numFmtId="0" fontId="2" fillId="2" borderId="0" xfId="0" applyFont="1" applyFill="1" applyAlignment="1">
      <alignment horizontal="center"/>
    </xf>
    <xf numFmtId="0" fontId="1" fillId="2" borderId="1" xfId="0" applyFont="1" applyFill="1" applyBorder="1" applyAlignment="1">
      <alignment horizontal="center"/>
    </xf>
    <xf numFmtId="0" fontId="3" fillId="2" borderId="1" xfId="0" applyFont="1" applyFill="1" applyBorder="1" applyAlignment="1">
      <alignment horizontal="center"/>
    </xf>
    <xf numFmtId="0" fontId="1" fillId="2" borderId="2" xfId="0" applyFont="1" applyFill="1" applyBorder="1" applyAlignment="1">
      <alignment horizontal="left"/>
    </xf>
    <xf numFmtId="0" fontId="1" fillId="2" borderId="3" xfId="0" applyFont="1" applyFill="1" applyBorder="1" applyAlignment="1">
      <alignment horizontal="left"/>
    </xf>
    <xf numFmtId="0" fontId="1" fillId="2" borderId="4" xfId="0" applyFont="1" applyFill="1" applyBorder="1" applyAlignment="1">
      <alignment horizontal="left"/>
    </xf>
    <xf numFmtId="0" fontId="3" fillId="2" borderId="1" xfId="0" applyFont="1" applyFill="1" applyBorder="1" applyAlignment="1">
      <alignment horizontal="left"/>
    </xf>
    <xf numFmtId="0" fontId="3" fillId="2" borderId="2" xfId="0" applyFont="1" applyFill="1" applyBorder="1" applyAlignment="1">
      <alignment horizontal="center"/>
    </xf>
    <xf numFmtId="0" fontId="3" fillId="2" borderId="3" xfId="0" applyFont="1" applyFill="1" applyBorder="1" applyAlignment="1">
      <alignment horizontal="center"/>
    </xf>
    <xf numFmtId="0" fontId="3" fillId="2" borderId="4" xfId="0" applyFont="1" applyFill="1" applyBorder="1" applyAlignment="1">
      <alignment horizontal="center"/>
    </xf>
    <xf numFmtId="0" fontId="5" fillId="2" borderId="1" xfId="0" applyFont="1" applyFill="1" applyBorder="1" applyAlignment="1">
      <alignment horizontal="left"/>
    </xf>
    <xf numFmtId="0" fontId="7" fillId="2" borderId="2" xfId="0" applyFont="1" applyFill="1" applyBorder="1" applyAlignment="1">
      <alignment horizontal="center"/>
    </xf>
    <xf numFmtId="0" fontId="7" fillId="2" borderId="3" xfId="0" applyFont="1" applyFill="1" applyBorder="1" applyAlignment="1">
      <alignment horizontal="center"/>
    </xf>
    <xf numFmtId="0" fontId="7" fillId="2" borderId="4" xfId="0" applyFont="1" applyFill="1" applyBorder="1" applyAlignment="1">
      <alignment horizontal="center"/>
    </xf>
    <xf numFmtId="0" fontId="7" fillId="2" borderId="2" xfId="0" applyNumberFormat="1" applyFont="1" applyFill="1" applyBorder="1" applyAlignment="1">
      <alignment horizontal="center" vertical="center"/>
    </xf>
    <xf numFmtId="0" fontId="7" fillId="2" borderId="4" xfId="0" applyNumberFormat="1" applyFont="1" applyFill="1" applyBorder="1" applyAlignment="1">
      <alignment horizontal="center" vertical="center"/>
    </xf>
    <xf numFmtId="0" fontId="3" fillId="2" borderId="0" xfId="0" applyFont="1" applyFill="1" applyAlignment="1">
      <alignment horizontal="center"/>
    </xf>
    <xf numFmtId="0" fontId="3" fillId="2" borderId="2" xfId="0" applyFont="1" applyFill="1" applyBorder="1" applyAlignment="1">
      <alignment horizontal="left"/>
    </xf>
    <xf numFmtId="0" fontId="3" fillId="2" borderId="3" xfId="0" applyFont="1" applyFill="1" applyBorder="1" applyAlignment="1">
      <alignment horizontal="left"/>
    </xf>
    <xf numFmtId="0" fontId="3" fillId="2" borderId="4" xfId="0" applyFont="1" applyFill="1" applyBorder="1" applyAlignment="1">
      <alignment horizontal="left"/>
    </xf>
    <xf numFmtId="4" fontId="7" fillId="2" borderId="2" xfId="0" applyNumberFormat="1" applyFont="1" applyFill="1" applyBorder="1" applyAlignment="1">
      <alignment horizontal="center"/>
    </xf>
    <xf numFmtId="4" fontId="7" fillId="2" borderId="4" xfId="0" applyNumberFormat="1" applyFont="1" applyFill="1" applyBorder="1" applyAlignment="1">
      <alignment horizontal="center"/>
    </xf>
    <xf numFmtId="0" fontId="8" fillId="2" borderId="2" xfId="0" applyFont="1" applyFill="1" applyBorder="1" applyAlignment="1">
      <alignment horizontal="center"/>
    </xf>
    <xf numFmtId="0" fontId="8" fillId="2" borderId="4" xfId="0" applyFont="1" applyFill="1" applyBorder="1" applyAlignment="1">
      <alignment horizontal="center"/>
    </xf>
    <xf numFmtId="49" fontId="3" fillId="2" borderId="2" xfId="0" applyNumberFormat="1" applyFont="1" applyFill="1" applyBorder="1" applyAlignment="1">
      <alignment horizontal="center"/>
    </xf>
    <xf numFmtId="49" fontId="3" fillId="2" borderId="4" xfId="0" applyNumberFormat="1" applyFont="1" applyFill="1" applyBorder="1" applyAlignment="1">
      <alignment horizontal="center"/>
    </xf>
    <xf numFmtId="0" fontId="3" fillId="2" borderId="0" xfId="0" applyFont="1" applyFill="1" applyBorder="1" applyAlignment="1">
      <alignment horizontal="center"/>
    </xf>
    <xf numFmtId="0" fontId="1" fillId="2" borderId="1" xfId="0" applyFont="1" applyFill="1" applyBorder="1" applyAlignment="1">
      <alignment horizontal="left"/>
    </xf>
    <xf numFmtId="0" fontId="3" fillId="2" borderId="0" xfId="0" applyFont="1" applyFill="1" applyBorder="1" applyAlignment="1">
      <alignment horizontal="center" wrapText="1"/>
    </xf>
    <xf numFmtId="0" fontId="4" fillId="2" borderId="2" xfId="0" applyFont="1" applyFill="1" applyBorder="1" applyAlignment="1">
      <alignment horizontal="left"/>
    </xf>
    <xf numFmtId="0" fontId="4" fillId="2" borderId="3" xfId="0" applyFont="1" applyFill="1" applyBorder="1" applyAlignment="1">
      <alignment horizontal="left"/>
    </xf>
    <xf numFmtId="0" fontId="4" fillId="2" borderId="4" xfId="0" applyFont="1" applyFill="1" applyBorder="1" applyAlignment="1">
      <alignment horizontal="left"/>
    </xf>
    <xf numFmtId="0" fontId="21" fillId="2" borderId="1" xfId="0" applyFont="1" applyFill="1" applyBorder="1" applyAlignment="1">
      <alignment horizontal="left"/>
    </xf>
    <xf numFmtId="0" fontId="1" fillId="2" borderId="0" xfId="0" applyFont="1" applyFill="1" applyBorder="1" applyAlignment="1">
      <alignment horizontal="center"/>
    </xf>
    <xf numFmtId="0" fontId="1" fillId="2" borderId="1" xfId="0" applyFont="1" applyFill="1" applyBorder="1" applyAlignment="1">
      <alignment horizontal="left" vertical="center" wrapText="1"/>
    </xf>
    <xf numFmtId="0" fontId="1" fillId="2" borderId="1" xfId="0" applyFont="1" applyFill="1" applyBorder="1" applyAlignment="1">
      <alignment horizontal="left" vertical="center"/>
    </xf>
    <xf numFmtId="0" fontId="4" fillId="2" borderId="1" xfId="0" applyFont="1" applyFill="1" applyBorder="1" applyAlignment="1">
      <alignment horizontal="left" vertical="center" wrapText="1"/>
    </xf>
    <xf numFmtId="0" fontId="4" fillId="2" borderId="2" xfId="0" applyFont="1" applyFill="1" applyBorder="1" applyAlignment="1">
      <alignment horizontal="left" vertical="center" wrapText="1"/>
    </xf>
    <xf numFmtId="0" fontId="4" fillId="2" borderId="3" xfId="0" applyFont="1" applyFill="1" applyBorder="1" applyAlignment="1">
      <alignment horizontal="left" vertical="center" wrapText="1"/>
    </xf>
    <xf numFmtId="0" fontId="4" fillId="2" borderId="4" xfId="0" applyFont="1" applyFill="1" applyBorder="1" applyAlignment="1">
      <alignment horizontal="left" vertical="center" wrapText="1"/>
    </xf>
    <xf numFmtId="0" fontId="3" fillId="2" borderId="2" xfId="0" applyFont="1" applyFill="1" applyBorder="1" applyAlignment="1">
      <alignment horizontal="center" vertical="center"/>
    </xf>
    <xf numFmtId="0" fontId="3" fillId="2" borderId="3" xfId="0" applyFont="1" applyFill="1" applyBorder="1" applyAlignment="1">
      <alignment horizontal="center" vertical="center"/>
    </xf>
    <xf numFmtId="0" fontId="3" fillId="2" borderId="4" xfId="0" applyFont="1" applyFill="1" applyBorder="1" applyAlignment="1">
      <alignment horizontal="center" vertical="center"/>
    </xf>
    <xf numFmtId="0" fontId="3" fillId="2" borderId="2" xfId="0" applyFont="1" applyFill="1" applyBorder="1" applyAlignment="1">
      <alignment horizontal="left" vertical="center" wrapText="1"/>
    </xf>
    <xf numFmtId="0" fontId="3" fillId="2" borderId="3" xfId="0" applyFont="1" applyFill="1" applyBorder="1" applyAlignment="1">
      <alignment horizontal="left" vertical="center" wrapText="1"/>
    </xf>
    <xf numFmtId="0" fontId="3" fillId="2" borderId="4" xfId="0" applyFont="1" applyFill="1" applyBorder="1" applyAlignment="1">
      <alignment horizontal="left" vertical="center" wrapText="1"/>
    </xf>
    <xf numFmtId="0" fontId="22" fillId="2" borderId="1" xfId="0" applyFont="1" applyFill="1" applyBorder="1" applyAlignment="1">
      <alignment horizontal="left" vertical="center"/>
    </xf>
    <xf numFmtId="0" fontId="1" fillId="2" borderId="2" xfId="0" applyFont="1" applyFill="1" applyBorder="1" applyAlignment="1">
      <alignment horizontal="left" vertical="center" wrapText="1"/>
    </xf>
    <xf numFmtId="0" fontId="1" fillId="2" borderId="3" xfId="0" applyFont="1" applyFill="1" applyBorder="1" applyAlignment="1">
      <alignment horizontal="left" vertical="center" wrapText="1"/>
    </xf>
    <xf numFmtId="0" fontId="1" fillId="2" borderId="4" xfId="0" applyFont="1" applyFill="1" applyBorder="1" applyAlignment="1">
      <alignment horizontal="left" vertical="center" wrapText="1"/>
    </xf>
    <xf numFmtId="0" fontId="1" fillId="2" borderId="2" xfId="0" applyFont="1" applyFill="1" applyBorder="1" applyAlignment="1">
      <alignment horizontal="center" vertical="center"/>
    </xf>
    <xf numFmtId="0" fontId="1" fillId="2" borderId="3" xfId="0" applyFont="1" applyFill="1" applyBorder="1" applyAlignment="1">
      <alignment horizontal="center" vertical="center"/>
    </xf>
    <xf numFmtId="0" fontId="1" fillId="2" borderId="4" xfId="0" applyFont="1" applyFill="1" applyBorder="1" applyAlignment="1">
      <alignment horizontal="center" vertical="center"/>
    </xf>
    <xf numFmtId="0" fontId="4" fillId="2" borderId="1" xfId="0" applyFont="1" applyFill="1" applyBorder="1" applyAlignment="1">
      <alignment horizontal="left"/>
    </xf>
    <xf numFmtId="0" fontId="4" fillId="2" borderId="1" xfId="0" applyFont="1" applyFill="1" applyBorder="1" applyAlignment="1">
      <alignment horizontal="left" vertical="center"/>
    </xf>
    <xf numFmtId="0" fontId="3" fillId="2" borderId="2"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19" fillId="2" borderId="22" xfId="0" applyFont="1" applyFill="1" applyBorder="1" applyAlignment="1">
      <alignment horizontal="left" vertical="center" wrapText="1"/>
    </xf>
    <xf numFmtId="0" fontId="19" fillId="2" borderId="23" xfId="0" applyFont="1" applyFill="1" applyBorder="1" applyAlignment="1">
      <alignment horizontal="left" vertical="center" wrapText="1"/>
    </xf>
    <xf numFmtId="0" fontId="19" fillId="2" borderId="24" xfId="0" applyFont="1" applyFill="1" applyBorder="1" applyAlignment="1">
      <alignment horizontal="left" vertical="center" wrapText="1"/>
    </xf>
    <xf numFmtId="10" fontId="18" fillId="2" borderId="25" xfId="0" applyNumberFormat="1" applyFont="1" applyFill="1" applyBorder="1" applyAlignment="1">
      <alignment horizontal="center" vertical="center"/>
    </xf>
    <xf numFmtId="10" fontId="18" fillId="2" borderId="23" xfId="0" applyNumberFormat="1" applyFont="1" applyFill="1" applyBorder="1" applyAlignment="1">
      <alignment horizontal="center" vertical="center"/>
    </xf>
    <xf numFmtId="10" fontId="18" fillId="2" borderId="26" xfId="0" applyNumberFormat="1" applyFont="1" applyFill="1" applyBorder="1" applyAlignment="1">
      <alignment horizontal="center" vertical="center"/>
    </xf>
    <xf numFmtId="0" fontId="17" fillId="5" borderId="27" xfId="0" applyFont="1" applyFill="1" applyBorder="1" applyAlignment="1">
      <alignment horizontal="center" vertical="center"/>
    </xf>
    <xf numFmtId="0" fontId="17" fillId="5" borderId="28" xfId="0" applyFont="1" applyFill="1" applyBorder="1" applyAlignment="1">
      <alignment horizontal="center" vertical="center"/>
    </xf>
    <xf numFmtId="0" fontId="17" fillId="5" borderId="29" xfId="0" applyFont="1" applyFill="1" applyBorder="1" applyAlignment="1">
      <alignment horizontal="center" vertical="center"/>
    </xf>
    <xf numFmtId="10" fontId="17" fillId="5" borderId="30" xfId="0" applyNumberFormat="1" applyFont="1" applyFill="1" applyBorder="1" applyAlignment="1">
      <alignment horizontal="center" vertical="center"/>
    </xf>
    <xf numFmtId="10" fontId="17" fillId="5" borderId="28" xfId="0" applyNumberFormat="1" applyFont="1" applyFill="1" applyBorder="1" applyAlignment="1">
      <alignment horizontal="center" vertical="center"/>
    </xf>
    <xf numFmtId="10" fontId="17" fillId="5" borderId="31" xfId="0" applyNumberFormat="1" applyFont="1" applyFill="1" applyBorder="1" applyAlignment="1">
      <alignment horizontal="center" vertical="center"/>
    </xf>
    <xf numFmtId="0" fontId="19" fillId="2" borderId="8" xfId="0" applyFont="1" applyFill="1" applyBorder="1" applyAlignment="1">
      <alignment horizontal="left" vertical="center" wrapText="1"/>
    </xf>
    <xf numFmtId="0" fontId="19" fillId="2" borderId="9" xfId="0" applyFont="1" applyFill="1" applyBorder="1" applyAlignment="1">
      <alignment horizontal="left" vertical="center" wrapText="1"/>
    </xf>
    <xf numFmtId="0" fontId="19" fillId="2" borderId="10" xfId="0" applyFont="1" applyFill="1" applyBorder="1" applyAlignment="1">
      <alignment horizontal="left" vertical="center" wrapText="1"/>
    </xf>
    <xf numFmtId="0" fontId="17" fillId="5" borderId="8" xfId="0" applyFont="1" applyFill="1" applyBorder="1" applyAlignment="1">
      <alignment horizontal="center" vertical="center"/>
    </xf>
    <xf numFmtId="0" fontId="17" fillId="5" borderId="9" xfId="0" applyFont="1" applyFill="1" applyBorder="1" applyAlignment="1">
      <alignment horizontal="center" vertical="center"/>
    </xf>
    <xf numFmtId="0" fontId="17" fillId="5" borderId="10" xfId="0" applyFont="1" applyFill="1" applyBorder="1" applyAlignment="1">
      <alignment horizontal="center" vertical="center"/>
    </xf>
    <xf numFmtId="0" fontId="20" fillId="2" borderId="37" xfId="0" applyFont="1" applyFill="1" applyBorder="1" applyAlignment="1">
      <alignment horizontal="left" vertical="center" wrapText="1"/>
    </xf>
    <xf numFmtId="0" fontId="1" fillId="2" borderId="0" xfId="0" applyFont="1" applyFill="1" applyBorder="1" applyAlignment="1">
      <alignment horizontal="center" vertical="center"/>
    </xf>
    <xf numFmtId="0" fontId="14" fillId="4" borderId="1" xfId="0" applyFont="1" applyFill="1" applyBorder="1" applyAlignment="1">
      <alignment horizontal="center" vertical="center"/>
    </xf>
    <xf numFmtId="0" fontId="10" fillId="2" borderId="6" xfId="0" applyFont="1" applyFill="1" applyBorder="1" applyAlignment="1">
      <alignment horizontal="center"/>
    </xf>
    <xf numFmtId="0" fontId="15" fillId="2" borderId="0" xfId="0" applyFont="1" applyFill="1" applyBorder="1" applyAlignment="1">
      <alignment horizontal="center" wrapText="1"/>
    </xf>
    <xf numFmtId="0" fontId="18" fillId="2" borderId="13" xfId="0" applyFont="1" applyFill="1" applyBorder="1" applyAlignment="1">
      <alignment horizontal="left" vertical="center"/>
    </xf>
    <xf numFmtId="0" fontId="18" fillId="2" borderId="14" xfId="0" applyFont="1" applyFill="1" applyBorder="1" applyAlignment="1">
      <alignment horizontal="left" vertical="center"/>
    </xf>
    <xf numFmtId="0" fontId="18" fillId="2" borderId="15" xfId="0" applyFont="1" applyFill="1" applyBorder="1" applyAlignment="1">
      <alignment horizontal="left" vertical="center"/>
    </xf>
    <xf numFmtId="10" fontId="18" fillId="2" borderId="16" xfId="0" applyNumberFormat="1" applyFont="1" applyFill="1" applyBorder="1" applyAlignment="1">
      <alignment horizontal="center" vertical="center"/>
    </xf>
    <xf numFmtId="10" fontId="18" fillId="2" borderId="14" xfId="0" applyNumberFormat="1" applyFont="1" applyFill="1" applyBorder="1" applyAlignment="1">
      <alignment horizontal="center" vertical="center"/>
    </xf>
    <xf numFmtId="10" fontId="18" fillId="2" borderId="17" xfId="0" applyNumberFormat="1" applyFont="1" applyFill="1" applyBorder="1" applyAlignment="1">
      <alignment horizontal="center" vertical="center"/>
    </xf>
    <xf numFmtId="0" fontId="19" fillId="2" borderId="18" xfId="0" applyFont="1" applyFill="1" applyBorder="1" applyAlignment="1">
      <alignment horizontal="left" vertical="center"/>
    </xf>
    <xf numFmtId="0" fontId="19" fillId="2" borderId="3" xfId="0" applyFont="1" applyFill="1" applyBorder="1" applyAlignment="1">
      <alignment horizontal="left" vertical="center"/>
    </xf>
    <xf numFmtId="0" fontId="19" fillId="2" borderId="19" xfId="0" applyFont="1" applyFill="1" applyBorder="1" applyAlignment="1">
      <alignment horizontal="left" vertical="center"/>
    </xf>
    <xf numFmtId="10" fontId="18" fillId="2" borderId="20" xfId="0" applyNumberFormat="1" applyFont="1" applyFill="1" applyBorder="1" applyAlignment="1">
      <alignment horizontal="center" vertical="center"/>
    </xf>
    <xf numFmtId="10" fontId="18" fillId="2" borderId="3" xfId="0" applyNumberFormat="1" applyFont="1" applyFill="1" applyBorder="1" applyAlignment="1">
      <alignment horizontal="center" vertical="center"/>
    </xf>
    <xf numFmtId="10" fontId="18" fillId="2" borderId="21" xfId="0" applyNumberFormat="1" applyFont="1" applyFill="1" applyBorder="1" applyAlignment="1">
      <alignment horizontal="center" vertical="center"/>
    </xf>
    <xf numFmtId="10" fontId="4" fillId="2" borderId="2" xfId="0" applyNumberFormat="1" applyFont="1" applyFill="1" applyBorder="1" applyAlignment="1">
      <alignment horizontal="left" vertical="center"/>
    </xf>
    <xf numFmtId="10" fontId="4" fillId="2" borderId="3" xfId="0" applyNumberFormat="1" applyFont="1" applyFill="1" applyBorder="1" applyAlignment="1">
      <alignment horizontal="left" vertical="center"/>
    </xf>
    <xf numFmtId="10" fontId="4" fillId="2" borderId="4" xfId="0" applyNumberFormat="1" applyFont="1" applyFill="1" applyBorder="1" applyAlignment="1">
      <alignment horizontal="left" vertical="center"/>
    </xf>
    <xf numFmtId="0" fontId="3" fillId="2" borderId="4" xfId="0" applyFont="1" applyFill="1" applyBorder="1" applyAlignment="1">
      <alignment horizontal="center" vertical="center" wrapText="1"/>
    </xf>
    <xf numFmtId="0" fontId="34" fillId="0" borderId="0" xfId="0" applyFont="1" applyBorder="1" applyAlignment="1">
      <alignment horizontal="justify" vertical="center"/>
    </xf>
    <xf numFmtId="0" fontId="0" fillId="0" borderId="0" xfId="0" applyBorder="1" applyAlignment="1"/>
    <xf numFmtId="0" fontId="31" fillId="2" borderId="0" xfId="0" applyFont="1" applyFill="1" applyBorder="1" applyAlignment="1"/>
    <xf numFmtId="0" fontId="35" fillId="0" borderId="1" xfId="0" applyFont="1" applyBorder="1" applyAlignment="1">
      <alignment horizontal="justify" vertical="center"/>
    </xf>
    <xf numFmtId="0" fontId="0" fillId="0" borderId="1" xfId="0" applyBorder="1" applyAlignment="1"/>
    <xf numFmtId="0" fontId="34" fillId="0" borderId="2" xfId="0" applyFont="1" applyBorder="1" applyAlignment="1">
      <alignment horizontal="justify" vertical="center"/>
    </xf>
    <xf numFmtId="0" fontId="0" fillId="0" borderId="4" xfId="0" applyBorder="1" applyAlignment="1"/>
    <xf numFmtId="0" fontId="36" fillId="0" borderId="2" xfId="0" applyFont="1" applyBorder="1" applyAlignment="1">
      <alignment horizontal="justify" vertical="center"/>
    </xf>
    <xf numFmtId="0" fontId="37" fillId="0" borderId="4" xfId="0" applyFont="1" applyBorder="1" applyAlignment="1"/>
    <xf numFmtId="0" fontId="35" fillId="0" borderId="2" xfId="0" applyFont="1" applyBorder="1" applyAlignment="1">
      <alignment horizontal="justify" vertical="center"/>
    </xf>
    <xf numFmtId="0" fontId="35" fillId="2" borderId="1" xfId="0" applyFont="1" applyFill="1" applyBorder="1" applyAlignment="1">
      <alignment horizontal="justify" vertical="center"/>
    </xf>
    <xf numFmtId="0" fontId="0" fillId="2" borderId="1" xfId="0" applyFill="1" applyBorder="1" applyAlignment="1"/>
    <xf numFmtId="0" fontId="39" fillId="0" borderId="0" xfId="0" applyFont="1" applyBorder="1" applyAlignment="1">
      <alignment horizontal="justify" vertical="center"/>
    </xf>
    <xf numFmtId="0" fontId="38" fillId="0" borderId="2" xfId="0" applyFont="1" applyBorder="1" applyAlignment="1">
      <alignment horizontal="justify" vertical="center"/>
    </xf>
    <xf numFmtId="0" fontId="27" fillId="7" borderId="42" xfId="0" applyFont="1" applyFill="1" applyBorder="1" applyAlignment="1" applyProtection="1">
      <alignment horizontal="center"/>
    </xf>
    <xf numFmtId="0" fontId="27" fillId="7" borderId="43" xfId="0" applyFont="1" applyFill="1" applyBorder="1" applyAlignment="1" applyProtection="1">
      <alignment horizontal="center"/>
    </xf>
    <xf numFmtId="0" fontId="27" fillId="7" borderId="44" xfId="0" applyFont="1" applyFill="1" applyBorder="1" applyAlignment="1" applyProtection="1">
      <alignment horizontal="center"/>
    </xf>
    <xf numFmtId="49" fontId="25" fillId="3" borderId="2" xfId="0" applyNumberFormat="1" applyFont="1" applyFill="1" applyBorder="1" applyAlignment="1" applyProtection="1">
      <alignment horizontal="center" vertical="top"/>
      <protection locked="0"/>
    </xf>
    <xf numFmtId="49" fontId="25" fillId="3" borderId="19" xfId="0" applyNumberFormat="1" applyFont="1" applyFill="1" applyBorder="1" applyAlignment="1" applyProtection="1">
      <alignment horizontal="center" vertical="top"/>
      <protection locked="0"/>
    </xf>
    <xf numFmtId="0" fontId="25" fillId="2" borderId="2" xfId="0" applyFont="1" applyFill="1" applyBorder="1" applyAlignment="1" applyProtection="1">
      <alignment horizontal="center" vertical="center" wrapText="1"/>
      <protection locked="0"/>
    </xf>
    <xf numFmtId="0" fontId="25" fillId="2" borderId="19" xfId="0" applyFont="1" applyFill="1" applyBorder="1" applyAlignment="1" applyProtection="1">
      <alignment horizontal="center" vertical="center" wrapText="1"/>
      <protection locked="0"/>
    </xf>
    <xf numFmtId="14" fontId="25" fillId="3" borderId="2" xfId="0" applyNumberFormat="1" applyFont="1" applyFill="1" applyBorder="1" applyAlignment="1" applyProtection="1">
      <alignment horizontal="center" vertical="top"/>
      <protection locked="0"/>
    </xf>
    <xf numFmtId="0" fontId="25" fillId="3" borderId="19" xfId="0" applyFont="1" applyFill="1" applyBorder="1" applyAlignment="1" applyProtection="1">
      <alignment horizontal="center" vertical="top"/>
      <protection locked="0"/>
    </xf>
    <xf numFmtId="0" fontId="25" fillId="0" borderId="2" xfId="0" applyFont="1" applyBorder="1" applyAlignment="1" applyProtection="1">
      <alignment horizontal="center" vertical="top"/>
    </xf>
    <xf numFmtId="0" fontId="25" fillId="0" borderId="19" xfId="0" applyFont="1" applyBorder="1" applyAlignment="1" applyProtection="1">
      <alignment horizontal="center" vertical="top"/>
    </xf>
    <xf numFmtId="0" fontId="28" fillId="8" borderId="20" xfId="0" applyFont="1" applyFill="1" applyBorder="1" applyAlignment="1" applyProtection="1">
      <alignment horizontal="left" vertical="center"/>
    </xf>
    <xf numFmtId="0" fontId="28" fillId="8" borderId="3" xfId="0" applyFont="1" applyFill="1" applyBorder="1" applyAlignment="1" applyProtection="1">
      <alignment horizontal="left" vertical="center"/>
    </xf>
    <xf numFmtId="0" fontId="28" fillId="8" borderId="19" xfId="0" applyFont="1" applyFill="1" applyBorder="1" applyAlignment="1" applyProtection="1">
      <alignment horizontal="left" vertical="center"/>
    </xf>
    <xf numFmtId="0" fontId="29" fillId="7" borderId="2" xfId="0" applyFont="1" applyFill="1" applyBorder="1" applyAlignment="1" applyProtection="1">
      <alignment horizontal="left" vertical="top" wrapText="1"/>
    </xf>
    <xf numFmtId="0" fontId="29" fillId="7" borderId="3" xfId="0" applyFont="1" applyFill="1" applyBorder="1" applyAlignment="1" applyProtection="1">
      <alignment horizontal="left" vertical="top"/>
    </xf>
    <xf numFmtId="0" fontId="29" fillId="7" borderId="19" xfId="0" applyFont="1" applyFill="1" applyBorder="1" applyAlignment="1" applyProtection="1">
      <alignment horizontal="left" vertical="top"/>
    </xf>
    <xf numFmtId="0" fontId="28" fillId="9" borderId="20" xfId="0" applyFont="1" applyFill="1" applyBorder="1" applyAlignment="1" applyProtection="1">
      <alignment horizontal="center" vertical="center" wrapText="1"/>
    </xf>
    <xf numFmtId="0" fontId="28" fillId="9" borderId="3" xfId="0" applyFont="1" applyFill="1" applyBorder="1" applyAlignment="1" applyProtection="1">
      <alignment horizontal="center" vertical="center" wrapText="1"/>
    </xf>
    <xf numFmtId="0" fontId="28" fillId="9" borderId="19" xfId="0" applyFont="1" applyFill="1" applyBorder="1" applyAlignment="1" applyProtection="1">
      <alignment horizontal="center" vertical="center" wrapText="1"/>
    </xf>
    <xf numFmtId="0" fontId="25" fillId="0" borderId="2" xfId="0" applyFont="1" applyBorder="1" applyAlignment="1" applyProtection="1">
      <alignment horizontal="center" vertical="center" wrapText="1"/>
    </xf>
    <xf numFmtId="0" fontId="25" fillId="0" borderId="19" xfId="0" applyFont="1" applyBorder="1" applyAlignment="1" applyProtection="1">
      <alignment horizontal="center" vertical="center" wrapText="1"/>
    </xf>
    <xf numFmtId="49" fontId="28" fillId="0" borderId="2" xfId="77" applyNumberFormat="1" applyFont="1" applyBorder="1" applyAlignment="1" applyProtection="1">
      <alignment horizontal="center" vertical="center"/>
    </xf>
    <xf numFmtId="49" fontId="28" fillId="0" borderId="19" xfId="77" applyNumberFormat="1" applyFont="1" applyBorder="1" applyAlignment="1" applyProtection="1">
      <alignment horizontal="center" vertical="center"/>
    </xf>
    <xf numFmtId="44" fontId="28" fillId="3" borderId="2" xfId="12" applyFont="1" applyFill="1" applyBorder="1" applyAlignment="1" applyProtection="1">
      <alignment horizontal="center" vertical="center"/>
      <protection locked="0"/>
    </xf>
    <xf numFmtId="44" fontId="28" fillId="3" borderId="19" xfId="12" applyFont="1" applyFill="1" applyBorder="1" applyAlignment="1" applyProtection="1">
      <alignment horizontal="center" vertical="center"/>
      <protection locked="0"/>
    </xf>
    <xf numFmtId="14" fontId="25" fillId="3" borderId="48" xfId="0" applyNumberFormat="1" applyFont="1" applyFill="1" applyBorder="1" applyAlignment="1" applyProtection="1">
      <alignment horizontal="center" vertical="center" wrapText="1"/>
      <protection locked="0"/>
    </xf>
    <xf numFmtId="0" fontId="25" fillId="3" borderId="49" xfId="0" applyFont="1" applyFill="1" applyBorder="1" applyAlignment="1" applyProtection="1">
      <alignment horizontal="center" vertical="center" wrapText="1"/>
      <protection locked="0"/>
    </xf>
    <xf numFmtId="0" fontId="26" fillId="7" borderId="42" xfId="0" applyFont="1" applyFill="1" applyBorder="1" applyAlignment="1" applyProtection="1">
      <alignment horizontal="center" vertical="center"/>
    </xf>
    <xf numFmtId="0" fontId="26" fillId="7" borderId="43" xfId="0" applyFont="1" applyFill="1" applyBorder="1" applyAlignment="1" applyProtection="1">
      <alignment horizontal="center" vertical="center"/>
    </xf>
    <xf numFmtId="0" fontId="26" fillId="7" borderId="44" xfId="0" applyFont="1" applyFill="1" applyBorder="1" applyAlignment="1" applyProtection="1">
      <alignment horizontal="center" vertical="center"/>
    </xf>
    <xf numFmtId="0" fontId="29" fillId="7" borderId="42" xfId="0" applyFont="1" applyFill="1" applyBorder="1" applyAlignment="1" applyProtection="1">
      <alignment horizontal="center" vertical="center"/>
    </xf>
    <xf numFmtId="0" fontId="29" fillId="7" borderId="43" xfId="0" applyFont="1" applyFill="1" applyBorder="1" applyAlignment="1" applyProtection="1">
      <alignment horizontal="center" vertical="center"/>
    </xf>
    <xf numFmtId="0" fontId="29" fillId="7" borderId="44" xfId="0" applyFont="1" applyFill="1" applyBorder="1" applyAlignment="1" applyProtection="1">
      <alignment horizontal="center" vertical="center"/>
    </xf>
    <xf numFmtId="0" fontId="28" fillId="8" borderId="20" xfId="0" applyFont="1" applyFill="1" applyBorder="1" applyAlignment="1" applyProtection="1">
      <alignment horizontal="right" vertical="top" wrapText="1"/>
    </xf>
    <xf numFmtId="0" fontId="28" fillId="8" borderId="4" xfId="0" applyFont="1" applyFill="1" applyBorder="1" applyAlignment="1" applyProtection="1">
      <alignment horizontal="right" vertical="top" wrapText="1"/>
    </xf>
    <xf numFmtId="0" fontId="28" fillId="8" borderId="2" xfId="0" applyFont="1" applyFill="1" applyBorder="1" applyAlignment="1" applyProtection="1">
      <alignment horizontal="left" vertical="center" wrapText="1"/>
    </xf>
    <xf numFmtId="0" fontId="28" fillId="8" borderId="4" xfId="0" applyFont="1" applyFill="1" applyBorder="1" applyAlignment="1" applyProtection="1">
      <alignment horizontal="left" vertical="center" wrapText="1"/>
    </xf>
    <xf numFmtId="0" fontId="25" fillId="3" borderId="2" xfId="0" applyFont="1" applyFill="1" applyBorder="1" applyAlignment="1" applyProtection="1">
      <alignment horizontal="justify" vertical="justify" wrapText="1"/>
      <protection locked="0"/>
    </xf>
    <xf numFmtId="0" fontId="25" fillId="3" borderId="4" xfId="0" applyFont="1" applyFill="1" applyBorder="1" applyAlignment="1" applyProtection="1">
      <alignment horizontal="justify" vertical="justify" wrapText="1"/>
      <protection locked="0"/>
    </xf>
    <xf numFmtId="0" fontId="28" fillId="8" borderId="3" xfId="0" applyFont="1" applyFill="1" applyBorder="1" applyAlignment="1" applyProtection="1">
      <alignment horizontal="right" vertical="top" wrapText="1"/>
    </xf>
    <xf numFmtId="0" fontId="28" fillId="2" borderId="20" xfId="0" applyFont="1" applyFill="1" applyBorder="1" applyAlignment="1" applyProtection="1">
      <alignment horizontal="center" vertical="center" wrapText="1"/>
    </xf>
    <xf numFmtId="0" fontId="28" fillId="2" borderId="3" xfId="0" applyFont="1" applyFill="1" applyBorder="1" applyAlignment="1" applyProtection="1">
      <alignment horizontal="center" vertical="center" wrapText="1"/>
    </xf>
    <xf numFmtId="0" fontId="28" fillId="2" borderId="6" xfId="0" applyFont="1" applyFill="1" applyBorder="1" applyAlignment="1" applyProtection="1">
      <alignment horizontal="center" vertical="center" wrapText="1"/>
    </xf>
    <xf numFmtId="0" fontId="28" fillId="2" borderId="19" xfId="0" applyFont="1" applyFill="1" applyBorder="1" applyAlignment="1" applyProtection="1">
      <alignment horizontal="center" vertical="center" wrapText="1"/>
    </xf>
    <xf numFmtId="0" fontId="25" fillId="2" borderId="57" xfId="0" applyFont="1" applyFill="1" applyBorder="1" applyAlignment="1" applyProtection="1">
      <alignment horizontal="center" wrapText="1"/>
    </xf>
    <xf numFmtId="0" fontId="25" fillId="2" borderId="6" xfId="0" applyFont="1" applyFill="1" applyBorder="1" applyAlignment="1" applyProtection="1">
      <alignment horizontal="center" wrapText="1"/>
    </xf>
    <xf numFmtId="0" fontId="25" fillId="2" borderId="49" xfId="0" applyFont="1" applyFill="1" applyBorder="1" applyAlignment="1" applyProtection="1">
      <alignment horizontal="center" wrapText="1"/>
    </xf>
    <xf numFmtId="0" fontId="28" fillId="7" borderId="42" xfId="0" applyFont="1" applyFill="1" applyBorder="1" applyAlignment="1" applyProtection="1">
      <alignment horizontal="center" vertical="center"/>
    </xf>
    <xf numFmtId="0" fontId="28" fillId="7" borderId="43" xfId="0" applyFont="1" applyFill="1" applyBorder="1" applyAlignment="1" applyProtection="1">
      <alignment horizontal="center" vertical="center"/>
    </xf>
    <xf numFmtId="0" fontId="28" fillId="7" borderId="44" xfId="0" applyFont="1" applyFill="1" applyBorder="1" applyAlignment="1" applyProtection="1">
      <alignment horizontal="center" vertical="center"/>
    </xf>
    <xf numFmtId="0" fontId="28" fillId="8" borderId="20" xfId="0" applyFont="1" applyFill="1" applyBorder="1" applyAlignment="1" applyProtection="1">
      <alignment horizontal="right" vertical="center" wrapText="1"/>
    </xf>
    <xf numFmtId="0" fontId="28" fillId="8" borderId="4" xfId="0" applyFont="1" applyFill="1" applyBorder="1" applyAlignment="1" applyProtection="1">
      <alignment horizontal="right" vertical="center" wrapText="1"/>
    </xf>
    <xf numFmtId="0" fontId="28" fillId="2" borderId="57" xfId="0" applyFont="1" applyFill="1" applyBorder="1" applyAlignment="1" applyProtection="1">
      <alignment horizontal="center" vertical="center" wrapText="1"/>
    </xf>
    <xf numFmtId="0" fontId="28" fillId="2" borderId="49" xfId="0" applyFont="1" applyFill="1" applyBorder="1" applyAlignment="1" applyProtection="1">
      <alignment horizontal="center" vertical="center" wrapText="1"/>
    </xf>
    <xf numFmtId="0" fontId="28" fillId="8" borderId="3" xfId="0" applyFont="1" applyFill="1" applyBorder="1" applyAlignment="1" applyProtection="1">
      <alignment horizontal="right" vertical="center" wrapText="1"/>
    </xf>
    <xf numFmtId="0" fontId="25" fillId="2" borderId="57" xfId="0" applyFont="1" applyFill="1" applyBorder="1" applyAlignment="1" applyProtection="1">
      <alignment horizontal="center"/>
    </xf>
    <xf numFmtId="0" fontId="25" fillId="2" borderId="6" xfId="0" applyFont="1" applyFill="1" applyBorder="1" applyAlignment="1" applyProtection="1">
      <alignment horizontal="center"/>
    </xf>
    <xf numFmtId="0" fontId="25" fillId="2" borderId="49" xfId="0" applyFont="1" applyFill="1" applyBorder="1" applyAlignment="1" applyProtection="1">
      <alignment horizontal="center"/>
    </xf>
    <xf numFmtId="0" fontId="25" fillId="7" borderId="42" xfId="0" applyFont="1" applyFill="1" applyBorder="1" applyAlignment="1" applyProtection="1">
      <alignment horizontal="center" vertical="center"/>
    </xf>
    <xf numFmtId="0" fontId="25" fillId="7" borderId="43" xfId="0" applyFont="1" applyFill="1" applyBorder="1" applyAlignment="1" applyProtection="1">
      <alignment horizontal="center" vertical="center"/>
    </xf>
    <xf numFmtId="0" fontId="25" fillId="7" borderId="44" xfId="0" applyFont="1" applyFill="1" applyBorder="1" applyAlignment="1" applyProtection="1">
      <alignment horizontal="center" vertical="center"/>
    </xf>
    <xf numFmtId="0" fontId="28" fillId="8" borderId="6" xfId="0" applyFont="1" applyFill="1" applyBorder="1" applyAlignment="1" applyProtection="1">
      <alignment horizontal="right" vertical="center" wrapText="1"/>
    </xf>
    <xf numFmtId="0" fontId="28" fillId="8" borderId="60" xfId="0" applyFont="1" applyFill="1" applyBorder="1" applyAlignment="1" applyProtection="1">
      <alignment horizontal="right" vertical="center" wrapText="1"/>
    </xf>
    <xf numFmtId="0" fontId="28" fillId="8" borderId="55" xfId="0" applyFont="1" applyFill="1" applyBorder="1" applyAlignment="1" applyProtection="1">
      <alignment horizontal="left" vertical="center" wrapText="1"/>
    </xf>
    <xf numFmtId="0" fontId="28" fillId="8" borderId="56" xfId="0" applyFont="1" applyFill="1" applyBorder="1" applyAlignment="1" applyProtection="1">
      <alignment horizontal="left" vertical="center" wrapText="1"/>
    </xf>
    <xf numFmtId="0" fontId="25" fillId="0" borderId="2" xfId="0" applyFont="1" applyBorder="1" applyAlignment="1" applyProtection="1">
      <alignment horizontal="left" vertical="center" wrapText="1"/>
    </xf>
    <xf numFmtId="0" fontId="25" fillId="0" borderId="4" xfId="0" applyFont="1" applyBorder="1" applyAlignment="1" applyProtection="1">
      <alignment horizontal="left" vertical="center" wrapText="1"/>
    </xf>
    <xf numFmtId="0" fontId="28" fillId="8" borderId="20" xfId="0" applyFont="1" applyFill="1" applyBorder="1" applyAlignment="1" applyProtection="1">
      <alignment horizontal="left" vertical="center" wrapText="1"/>
    </xf>
    <xf numFmtId="0" fontId="28" fillId="8" borderId="3" xfId="0" applyFont="1" applyFill="1" applyBorder="1" applyAlignment="1" applyProtection="1">
      <alignment horizontal="left" vertical="center" wrapText="1"/>
    </xf>
    <xf numFmtId="0" fontId="28" fillId="0" borderId="39" xfId="0" applyFont="1" applyBorder="1" applyAlignment="1">
      <alignment horizontal="center" vertical="center"/>
    </xf>
    <xf numFmtId="0" fontId="25" fillId="0" borderId="0" xfId="0" applyFont="1" applyAlignment="1">
      <alignment horizontal="left" vertical="center" wrapText="1"/>
    </xf>
    <xf numFmtId="0" fontId="25" fillId="0" borderId="1" xfId="0" applyFont="1" applyBorder="1" applyAlignment="1" applyProtection="1">
      <alignment horizontal="left" vertical="center" wrapText="1"/>
    </xf>
    <xf numFmtId="0" fontId="28" fillId="8" borderId="20" xfId="0" applyFont="1" applyFill="1" applyBorder="1" applyAlignment="1" applyProtection="1">
      <alignment horizontal="center" vertical="center" wrapText="1"/>
    </xf>
    <xf numFmtId="0" fontId="28" fillId="8" borderId="3" xfId="0" applyFont="1" applyFill="1" applyBorder="1" applyAlignment="1" applyProtection="1">
      <alignment horizontal="center" vertical="center" wrapText="1"/>
    </xf>
    <xf numFmtId="0" fontId="28" fillId="8" borderId="4" xfId="0" applyFont="1" applyFill="1" applyBorder="1" applyAlignment="1" applyProtection="1">
      <alignment horizontal="center" vertical="center" wrapText="1"/>
    </xf>
    <xf numFmtId="0" fontId="28" fillId="7" borderId="20" xfId="0" applyFont="1" applyFill="1" applyBorder="1" applyAlignment="1" applyProtection="1">
      <alignment horizontal="center" vertical="center"/>
    </xf>
    <xf numFmtId="0" fontId="28" fillId="7" borderId="3" xfId="0" applyFont="1" applyFill="1" applyBorder="1" applyAlignment="1" applyProtection="1">
      <alignment horizontal="center" vertical="center"/>
    </xf>
    <xf numFmtId="0" fontId="28" fillId="7" borderId="19" xfId="0" applyFont="1" applyFill="1" applyBorder="1" applyAlignment="1" applyProtection="1">
      <alignment horizontal="center" vertical="center"/>
    </xf>
    <xf numFmtId="0" fontId="0" fillId="0" borderId="1" xfId="0" applyFont="1" applyBorder="1" applyAlignment="1">
      <alignment horizontal="center"/>
    </xf>
    <xf numFmtId="44" fontId="28" fillId="3" borderId="2" xfId="12" applyNumberFormat="1" applyFont="1" applyFill="1" applyBorder="1" applyAlignment="1" applyProtection="1">
      <alignment horizontal="center" vertical="center"/>
      <protection locked="0"/>
    </xf>
    <xf numFmtId="0" fontId="28" fillId="0" borderId="0" xfId="0" applyFont="1" applyBorder="1" applyAlignment="1">
      <alignment horizontal="center" vertical="center"/>
    </xf>
    <xf numFmtId="0" fontId="66" fillId="0" borderId="38" xfId="0" applyFont="1" applyBorder="1" applyAlignment="1">
      <alignment horizontal="center" vertical="center"/>
    </xf>
    <xf numFmtId="0" fontId="66" fillId="0" borderId="39" xfId="0" applyFont="1" applyBorder="1" applyAlignment="1">
      <alignment horizontal="center" vertical="center"/>
    </xf>
    <xf numFmtId="0" fontId="66" fillId="0" borderId="33" xfId="0" applyFont="1" applyBorder="1" applyAlignment="1">
      <alignment horizontal="center" vertical="center"/>
    </xf>
    <xf numFmtId="0" fontId="66" fillId="0" borderId="63" xfId="0" applyFont="1" applyBorder="1" applyAlignment="1">
      <alignment horizontal="center" vertical="center"/>
    </xf>
    <xf numFmtId="0" fontId="66" fillId="0" borderId="64" xfId="0" applyFont="1" applyBorder="1" applyAlignment="1">
      <alignment horizontal="center" vertical="center"/>
    </xf>
    <xf numFmtId="0" fontId="66" fillId="0" borderId="65" xfId="0" applyFont="1" applyBorder="1" applyAlignment="1">
      <alignment horizontal="center" vertical="center"/>
    </xf>
    <xf numFmtId="0" fontId="66" fillId="5" borderId="62" xfId="0" applyFont="1" applyFill="1" applyBorder="1" applyAlignment="1">
      <alignment horizontal="center" vertical="center"/>
    </xf>
    <xf numFmtId="0" fontId="66" fillId="5" borderId="51" xfId="0" applyFont="1" applyFill="1" applyBorder="1" applyAlignment="1">
      <alignment horizontal="center" vertical="center"/>
    </xf>
    <xf numFmtId="0" fontId="66" fillId="5" borderId="62" xfId="0" applyFont="1" applyFill="1" applyBorder="1" applyAlignment="1">
      <alignment horizontal="center" vertical="center" wrapText="1"/>
    </xf>
    <xf numFmtId="0" fontId="66" fillId="5" borderId="51" xfId="0" applyFont="1" applyFill="1" applyBorder="1" applyAlignment="1">
      <alignment horizontal="center" vertical="center" wrapText="1"/>
    </xf>
    <xf numFmtId="0" fontId="66" fillId="5" borderId="55" xfId="0" applyFont="1" applyFill="1" applyBorder="1" applyAlignment="1">
      <alignment horizontal="center" vertical="center" wrapText="1"/>
    </xf>
    <xf numFmtId="0" fontId="66" fillId="5" borderId="56" xfId="0" applyFont="1" applyFill="1" applyBorder="1" applyAlignment="1">
      <alignment horizontal="center" vertical="center" wrapText="1"/>
    </xf>
    <xf numFmtId="0" fontId="66" fillId="5" borderId="62" xfId="0" applyFont="1" applyFill="1" applyBorder="1" applyAlignment="1">
      <alignment horizontal="center" wrapText="1"/>
    </xf>
    <xf numFmtId="0" fontId="66" fillId="5" borderId="51" xfId="0" applyFont="1" applyFill="1" applyBorder="1" applyAlignment="1">
      <alignment horizontal="center" wrapText="1"/>
    </xf>
    <xf numFmtId="0" fontId="66" fillId="3" borderId="62" xfId="0" applyFont="1" applyFill="1" applyBorder="1" applyAlignment="1">
      <alignment horizontal="center" vertical="center" wrapText="1"/>
    </xf>
    <xf numFmtId="0" fontId="66" fillId="3" borderId="51" xfId="0" applyFont="1" applyFill="1" applyBorder="1" applyAlignment="1">
      <alignment horizontal="center" vertical="center" wrapText="1"/>
    </xf>
    <xf numFmtId="0" fontId="67" fillId="0" borderId="0" xfId="0" applyFont="1" applyAlignment="1">
      <alignment horizontal="center" vertical="center"/>
    </xf>
    <xf numFmtId="0" fontId="67" fillId="0" borderId="60" xfId="0" applyFont="1" applyBorder="1" applyAlignment="1">
      <alignment horizontal="center" vertical="center"/>
    </xf>
    <xf numFmtId="0" fontId="67" fillId="0" borderId="56" xfId="0" applyFont="1" applyBorder="1" applyAlignment="1">
      <alignment horizontal="center" vertical="center"/>
    </xf>
    <xf numFmtId="44" fontId="66" fillId="5" borderId="47" xfId="0" applyNumberFormat="1" applyFont="1" applyFill="1" applyBorder="1" applyAlignment="1">
      <alignment horizontal="center" vertical="center"/>
    </xf>
    <xf numFmtId="44" fontId="66" fillId="5" borderId="51" xfId="0" applyNumberFormat="1" applyFont="1" applyFill="1" applyBorder="1" applyAlignment="1">
      <alignment horizontal="center" vertical="center"/>
    </xf>
    <xf numFmtId="0" fontId="66" fillId="5" borderId="47" xfId="0" applyFont="1" applyFill="1" applyBorder="1" applyAlignment="1">
      <alignment horizontal="center" vertical="center"/>
    </xf>
    <xf numFmtId="0" fontId="66" fillId="5" borderId="48" xfId="0" applyFont="1" applyFill="1" applyBorder="1" applyAlignment="1">
      <alignment horizontal="center" vertical="center"/>
    </xf>
    <xf numFmtId="0" fontId="66" fillId="5" borderId="60" xfId="0" applyFont="1" applyFill="1" applyBorder="1" applyAlignment="1">
      <alignment horizontal="center" vertical="center"/>
    </xf>
    <xf numFmtId="0" fontId="66" fillId="5" borderId="55" xfId="0" applyFont="1" applyFill="1" applyBorder="1" applyAlignment="1">
      <alignment horizontal="center" vertical="center"/>
    </xf>
    <xf numFmtId="0" fontId="66" fillId="5" borderId="56" xfId="0" applyFont="1" applyFill="1" applyBorder="1" applyAlignment="1">
      <alignment horizontal="center" vertical="center"/>
    </xf>
    <xf numFmtId="0" fontId="5" fillId="2" borderId="2" xfId="0" applyFont="1" applyFill="1" applyBorder="1" applyAlignment="1">
      <alignment horizontal="left" vertical="center" wrapText="1"/>
    </xf>
    <xf numFmtId="0" fontId="5" fillId="2" borderId="3" xfId="0" applyFont="1" applyFill="1" applyBorder="1" applyAlignment="1">
      <alignment horizontal="left" vertical="center" wrapText="1"/>
    </xf>
    <xf numFmtId="0" fontId="5" fillId="2" borderId="4" xfId="0" applyFont="1" applyFill="1" applyBorder="1" applyAlignment="1">
      <alignment horizontal="left" vertical="center" wrapText="1"/>
    </xf>
    <xf numFmtId="0" fontId="6" fillId="2" borderId="2" xfId="0" applyFont="1" applyFill="1" applyBorder="1" applyAlignment="1">
      <alignment horizontal="center" vertical="center"/>
    </xf>
    <xf numFmtId="0" fontId="6" fillId="2" borderId="4" xfId="0" applyFont="1" applyFill="1" applyBorder="1" applyAlignment="1">
      <alignment horizontal="center" vertical="center"/>
    </xf>
    <xf numFmtId="4" fontId="6" fillId="2" borderId="2" xfId="0" applyNumberFormat="1" applyFont="1" applyFill="1" applyBorder="1" applyAlignment="1">
      <alignment horizontal="center" vertical="center"/>
    </xf>
    <xf numFmtId="0" fontId="6" fillId="2" borderId="4" xfId="0" applyNumberFormat="1" applyFont="1" applyFill="1" applyBorder="1" applyAlignment="1">
      <alignment horizontal="center" vertical="center"/>
    </xf>
    <xf numFmtId="0" fontId="11" fillId="2" borderId="1" xfId="0" applyFont="1" applyFill="1" applyBorder="1" applyAlignment="1">
      <alignment horizontal="left"/>
    </xf>
    <xf numFmtId="0" fontId="12" fillId="2" borderId="1" xfId="0" applyFont="1" applyFill="1" applyBorder="1" applyAlignment="1">
      <alignment horizontal="left" vertical="center"/>
    </xf>
    <xf numFmtId="0" fontId="15" fillId="2" borderId="0" xfId="0" applyFont="1" applyFill="1" applyAlignment="1">
      <alignment horizontal="center" wrapText="1"/>
    </xf>
  </cellXfs>
  <cellStyles count="78">
    <cellStyle name="Hyperlink 2" xfId="10"/>
    <cellStyle name="Hyperlink 2 2" xfId="13"/>
    <cellStyle name="Hyperlink 3" xfId="11"/>
    <cellStyle name="Moeda" xfId="6" builtinId="4"/>
    <cellStyle name="Moeda 10" xfId="12"/>
    <cellStyle name="Moeda 2" xfId="15"/>
    <cellStyle name="Moeda 2 2" xfId="8"/>
    <cellStyle name="Moeda 2 2 2" xfId="18"/>
    <cellStyle name="Moeda 2 3" xfId="20"/>
    <cellStyle name="Moeda 2 3 2" xfId="22"/>
    <cellStyle name="Moeda 2 3 3" xfId="4"/>
    <cellStyle name="Moeda 3" xfId="16"/>
    <cellStyle name="Moeda 3 2" xfId="24"/>
    <cellStyle name="Moeda 4" xfId="9"/>
    <cellStyle name="Moeda 4 2" xfId="25"/>
    <cellStyle name="Moeda 4 3" xfId="26"/>
    <cellStyle name="Moeda 4 4" xfId="14"/>
    <cellStyle name="Moeda 4 5" xfId="27"/>
    <cellStyle name="Moeda 4 6" xfId="28"/>
    <cellStyle name="Moeda 4 7" xfId="29"/>
    <cellStyle name="Moeda 4 7 2" xfId="30"/>
    <cellStyle name="Moeda 4_Atacadão_Vigilância - Taguatinga" xfId="31"/>
    <cellStyle name="Moeda 5" xfId="32"/>
    <cellStyle name="Moeda 5 2" xfId="33"/>
    <cellStyle name="Moeda 5 3" xfId="34"/>
    <cellStyle name="Moeda 6" xfId="35"/>
    <cellStyle name="Moeda 6 2" xfId="36"/>
    <cellStyle name="Moeda 7" xfId="37"/>
    <cellStyle name="Moeda 8" xfId="38"/>
    <cellStyle name="Moeda 9" xfId="39"/>
    <cellStyle name="Normal" xfId="0" builtinId="0"/>
    <cellStyle name="Normal 2" xfId="40"/>
    <cellStyle name="Normal 3" xfId="41"/>
    <cellStyle name="Normal 3 2" xfId="5"/>
    <cellStyle name="Normal 3__HPlus_Vigilancia_Reajuste 2012" xfId="42"/>
    <cellStyle name="Normal 4" xfId="21"/>
    <cellStyle name="Normal 5" xfId="3"/>
    <cellStyle name="Normal 6" xfId="43"/>
    <cellStyle name="Porcentagem" xfId="2" builtinId="5"/>
    <cellStyle name="Porcentagem 2" xfId="45"/>
    <cellStyle name="Porcentagem 3" xfId="46"/>
    <cellStyle name="Porcentagem 3 2" xfId="47"/>
    <cellStyle name="Porcentagem 4" xfId="48"/>
    <cellStyle name="Separador de milhares 2" xfId="49"/>
    <cellStyle name="Separador de milhares 2 2" xfId="50"/>
    <cellStyle name="Separador de milhares 2 2 2" xfId="51"/>
    <cellStyle name="Separador de milhares 2 3" xfId="52"/>
    <cellStyle name="Separador de milhares 2 3 2" xfId="53"/>
    <cellStyle name="Separador de milhares 2 3 3" xfId="44"/>
    <cellStyle name="Separador de milhares 2 4" xfId="54"/>
    <cellStyle name="Separador de milhares 2_Atacadão_Vigilância - Taguatinga" xfId="55"/>
    <cellStyle name="Separador de milhares 3" xfId="56"/>
    <cellStyle name="Separador de milhares 3 2" xfId="57"/>
    <cellStyle name="Separador de milhares 4" xfId="58"/>
    <cellStyle name="Separador de milhares 4 10" xfId="59"/>
    <cellStyle name="Separador de milhares 4 2" xfId="60"/>
    <cellStyle name="Separador de milhares 4 3" xfId="7"/>
    <cellStyle name="Separador de milhares 4 4" xfId="19"/>
    <cellStyle name="Separador de milhares 4 5" xfId="61"/>
    <cellStyle name="Separador de milhares 4 6" xfId="62"/>
    <cellStyle name="Separador de milhares 4 7" xfId="63"/>
    <cellStyle name="Separador de milhares 4 8" xfId="64"/>
    <cellStyle name="Separador de milhares 4 8 2" xfId="65"/>
    <cellStyle name="Separador de milhares 4 9" xfId="66"/>
    <cellStyle name="Separador de milhares 4 9 2" xfId="17"/>
    <cellStyle name="Separador de milhares 4_Atacadão_Vigilância - Taguatinga" xfId="67"/>
    <cellStyle name="Separador de milhares 5" xfId="68"/>
    <cellStyle name="Separador de milhares 5 2" xfId="69"/>
    <cellStyle name="Separador de milhares 5 3" xfId="23"/>
    <cellStyle name="Título 1 1" xfId="70"/>
    <cellStyle name="Título 1 1 1" xfId="71"/>
    <cellStyle name="Vírgula" xfId="1" builtinId="3"/>
    <cellStyle name="Vírgula 2" xfId="72"/>
    <cellStyle name="Vírgula 2 2" xfId="73"/>
    <cellStyle name="Vírgula 3" xfId="74"/>
    <cellStyle name="Vírgula 4" xfId="75"/>
    <cellStyle name="Vírgula 5" xfId="76"/>
    <cellStyle name="Vírgula 6" xfId="77"/>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spPr>
      <a:bodyPr vertOverflow="clip" wrap="square" lIns="18288" tIns="0" rIns="0" bIns="0" upright="1"/>
      <a:lstStyle/>
    </a:lnDef>
  </a:objectDefaults>
  <a:extraClrSchemeLst/>
</a:theme>
</file>

<file path=xl/worksheets/_rels/sheet10.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8458815271462"/>
  </sheetPr>
  <dimension ref="A1:I154"/>
  <sheetViews>
    <sheetView topLeftCell="A137" zoomScale="115" zoomScaleNormal="115" workbookViewId="0">
      <selection activeCell="E101" sqref="E101"/>
    </sheetView>
  </sheetViews>
  <sheetFormatPr defaultColWidth="9.140625" defaultRowHeight="12.75"/>
  <cols>
    <col min="1" max="1" width="4" style="1" customWidth="1"/>
    <col min="2" max="2" width="12.28515625" style="1" customWidth="1"/>
    <col min="3" max="3" width="29.85546875" style="1" customWidth="1"/>
    <col min="4" max="4" width="7.28515625" style="1" customWidth="1"/>
    <col min="5" max="5" width="9" style="1" customWidth="1"/>
    <col min="6" max="6" width="15" style="2" customWidth="1"/>
    <col min="7" max="7" width="13.7109375" style="1" customWidth="1"/>
    <col min="8" max="8" width="9.5703125" style="1" customWidth="1"/>
    <col min="9" max="16" width="9.140625" style="1"/>
    <col min="17" max="17" width="11.7109375" style="1" customWidth="1"/>
    <col min="18" max="16384" width="9.140625" style="1"/>
  </cols>
  <sheetData>
    <row r="1" spans="1:7">
      <c r="A1" s="203" t="s">
        <v>0</v>
      </c>
      <c r="B1" s="203"/>
      <c r="C1" s="203"/>
      <c r="D1" s="203"/>
      <c r="E1" s="203"/>
      <c r="F1" s="203"/>
      <c r="G1" s="203"/>
    </row>
    <row r="3" spans="1:7">
      <c r="B3" s="3" t="s">
        <v>1</v>
      </c>
      <c r="C3" s="204"/>
      <c r="D3" s="204"/>
      <c r="E3" s="204"/>
      <c r="F3" s="204"/>
      <c r="G3" s="204"/>
    </row>
    <row r="4" spans="1:7">
      <c r="B4" s="3" t="s">
        <v>2</v>
      </c>
      <c r="C4" s="204"/>
      <c r="D4" s="204"/>
      <c r="E4" s="204"/>
      <c r="F4" s="204"/>
      <c r="G4" s="204"/>
    </row>
    <row r="5" spans="1:7">
      <c r="B5" s="3" t="s">
        <v>3</v>
      </c>
      <c r="C5" s="204"/>
      <c r="D5" s="204"/>
      <c r="E5" s="204"/>
      <c r="F5" s="204"/>
      <c r="G5" s="204"/>
    </row>
    <row r="7" spans="1:7">
      <c r="A7" s="205" t="s">
        <v>4</v>
      </c>
      <c r="B7" s="205"/>
      <c r="C7" s="205"/>
      <c r="D7" s="205"/>
      <c r="E7" s="205"/>
      <c r="F7" s="205"/>
      <c r="G7" s="205"/>
    </row>
    <row r="8" spans="1:7">
      <c r="A8" s="4" t="s">
        <v>5</v>
      </c>
      <c r="B8" s="206" t="s">
        <v>6</v>
      </c>
      <c r="C8" s="207"/>
      <c r="D8" s="207"/>
      <c r="E8" s="207"/>
      <c r="F8" s="208"/>
      <c r="G8" s="4"/>
    </row>
    <row r="9" spans="1:7">
      <c r="A9" s="4" t="s">
        <v>7</v>
      </c>
      <c r="B9" s="206" t="s">
        <v>8</v>
      </c>
      <c r="C9" s="207"/>
      <c r="D9" s="207"/>
      <c r="E9" s="207"/>
      <c r="F9" s="208"/>
      <c r="G9" s="4" t="s">
        <v>9</v>
      </c>
    </row>
    <row r="10" spans="1:7">
      <c r="A10" s="4" t="s">
        <v>10</v>
      </c>
      <c r="B10" s="206" t="s">
        <v>11</v>
      </c>
      <c r="C10" s="207"/>
      <c r="D10" s="207"/>
      <c r="E10" s="207"/>
      <c r="F10" s="208"/>
      <c r="G10" s="6" t="s">
        <v>12</v>
      </c>
    </row>
    <row r="11" spans="1:7">
      <c r="A11" s="4" t="s">
        <v>13</v>
      </c>
      <c r="B11" s="206" t="s">
        <v>14</v>
      </c>
      <c r="C11" s="207"/>
      <c r="D11" s="207"/>
      <c r="E11" s="207"/>
      <c r="F11" s="208"/>
      <c r="G11" s="4">
        <v>12</v>
      </c>
    </row>
    <row r="12" spans="1:7">
      <c r="G12" s="7"/>
    </row>
    <row r="13" spans="1:7">
      <c r="A13" s="209" t="s">
        <v>15</v>
      </c>
      <c r="B13" s="209"/>
      <c r="C13" s="209"/>
      <c r="D13" s="209"/>
      <c r="E13" s="209"/>
      <c r="F13" s="209"/>
      <c r="G13" s="209"/>
    </row>
    <row r="14" spans="1:7" ht="15" customHeight="1">
      <c r="A14" s="8" t="s">
        <v>16</v>
      </c>
      <c r="B14" s="5"/>
      <c r="C14" s="210" t="s">
        <v>17</v>
      </c>
      <c r="D14" s="211"/>
      <c r="E14" s="212"/>
      <c r="F14" s="205" t="s">
        <v>18</v>
      </c>
      <c r="G14" s="205"/>
    </row>
    <row r="15" spans="1:7" ht="13.5">
      <c r="A15" s="213" t="s">
        <v>19</v>
      </c>
      <c r="B15" s="213"/>
      <c r="C15" s="214" t="s">
        <v>20</v>
      </c>
      <c r="D15" s="215"/>
      <c r="E15" s="216"/>
      <c r="F15" s="217">
        <v>4</v>
      </c>
      <c r="G15" s="218"/>
    </row>
    <row r="17" spans="1:7">
      <c r="A17" s="219" t="s">
        <v>21</v>
      </c>
      <c r="B17" s="219"/>
      <c r="C17" s="219"/>
      <c r="D17" s="219"/>
      <c r="E17" s="219"/>
      <c r="F17" s="219"/>
      <c r="G17" s="219"/>
    </row>
    <row r="18" spans="1:7">
      <c r="B18" s="10"/>
      <c r="C18" s="10"/>
      <c r="D18" s="10"/>
      <c r="E18" s="10"/>
      <c r="F18" s="11"/>
      <c r="G18" s="10"/>
    </row>
    <row r="19" spans="1:7">
      <c r="A19" s="205" t="s">
        <v>22</v>
      </c>
      <c r="B19" s="205"/>
      <c r="C19" s="205"/>
      <c r="D19" s="205"/>
      <c r="E19" s="205"/>
      <c r="F19" s="205"/>
      <c r="G19" s="205"/>
    </row>
    <row r="20" spans="1:7">
      <c r="A20" s="4">
        <v>1</v>
      </c>
      <c r="B20" s="220" t="s">
        <v>23</v>
      </c>
      <c r="C20" s="221"/>
      <c r="D20" s="221"/>
      <c r="E20" s="222"/>
      <c r="F20" s="210" t="s">
        <v>24</v>
      </c>
      <c r="G20" s="212"/>
    </row>
    <row r="21" spans="1:7">
      <c r="A21" s="4">
        <v>2</v>
      </c>
      <c r="B21" s="206" t="s">
        <v>25</v>
      </c>
      <c r="C21" s="207"/>
      <c r="D21" s="207"/>
      <c r="E21" s="208"/>
      <c r="F21" s="223">
        <v>873.6</v>
      </c>
      <c r="G21" s="224"/>
    </row>
    <row r="22" spans="1:7">
      <c r="A22" s="4">
        <v>3</v>
      </c>
      <c r="B22" s="206" t="s">
        <v>26</v>
      </c>
      <c r="C22" s="207"/>
      <c r="D22" s="207"/>
      <c r="E22" s="208"/>
      <c r="F22" s="225" t="s">
        <v>27</v>
      </c>
      <c r="G22" s="226"/>
    </row>
    <row r="23" spans="1:7">
      <c r="A23" s="4">
        <v>4</v>
      </c>
      <c r="B23" s="206" t="s">
        <v>28</v>
      </c>
      <c r="C23" s="207"/>
      <c r="D23" s="207"/>
      <c r="E23" s="208"/>
      <c r="F23" s="227" t="s">
        <v>29</v>
      </c>
      <c r="G23" s="228"/>
    </row>
    <row r="24" spans="1:7">
      <c r="A24" s="10"/>
      <c r="B24" s="12"/>
      <c r="C24" s="12"/>
      <c r="D24" s="12"/>
      <c r="E24" s="12"/>
      <c r="F24" s="11"/>
      <c r="G24" s="13"/>
    </row>
    <row r="25" spans="1:7">
      <c r="A25" s="10"/>
      <c r="B25" s="229" t="s">
        <v>30</v>
      </c>
      <c r="C25" s="229"/>
      <c r="D25" s="229"/>
      <c r="E25" s="229"/>
      <c r="F25" s="229"/>
      <c r="G25" s="229"/>
    </row>
    <row r="26" spans="1:7">
      <c r="D26" s="67"/>
    </row>
    <row r="27" spans="1:7">
      <c r="B27" s="4">
        <v>1</v>
      </c>
      <c r="C27" s="205" t="s">
        <v>31</v>
      </c>
      <c r="D27" s="205"/>
      <c r="E27" s="205"/>
      <c r="F27" s="15" t="s">
        <v>32</v>
      </c>
      <c r="G27" s="16" t="s">
        <v>33</v>
      </c>
    </row>
    <row r="28" spans="1:7">
      <c r="B28" s="4" t="s">
        <v>5</v>
      </c>
      <c r="C28" s="230" t="s">
        <v>34</v>
      </c>
      <c r="D28" s="230"/>
      <c r="E28" s="230"/>
      <c r="F28" s="17">
        <v>100</v>
      </c>
      <c r="G28" s="18">
        <v>873.6</v>
      </c>
    </row>
    <row r="29" spans="1:7">
      <c r="B29" s="4" t="s">
        <v>7</v>
      </c>
      <c r="C29" s="230" t="s">
        <v>35</v>
      </c>
      <c r="D29" s="230"/>
      <c r="E29" s="230"/>
      <c r="F29" s="19"/>
      <c r="G29" s="17">
        <f>F29*G28</f>
        <v>0</v>
      </c>
    </row>
    <row r="30" spans="1:7">
      <c r="B30" s="4" t="s">
        <v>10</v>
      </c>
      <c r="C30" s="230" t="s">
        <v>36</v>
      </c>
      <c r="D30" s="230"/>
      <c r="E30" s="230"/>
      <c r="F30" s="19"/>
      <c r="G30" s="17">
        <v>0</v>
      </c>
    </row>
    <row r="31" spans="1:7">
      <c r="B31" s="4" t="s">
        <v>13</v>
      </c>
      <c r="C31" s="230" t="s">
        <v>37</v>
      </c>
      <c r="D31" s="230"/>
      <c r="E31" s="230"/>
      <c r="F31" s="19"/>
      <c r="G31" s="17">
        <v>0</v>
      </c>
    </row>
    <row r="32" spans="1:7">
      <c r="B32" s="4" t="s">
        <v>38</v>
      </c>
      <c r="C32" s="230" t="s">
        <v>39</v>
      </c>
      <c r="D32" s="230"/>
      <c r="E32" s="230"/>
      <c r="F32" s="19"/>
      <c r="G32" s="17">
        <v>0</v>
      </c>
    </row>
    <row r="33" spans="1:7">
      <c r="B33" s="4" t="s">
        <v>40</v>
      </c>
      <c r="C33" s="230" t="s">
        <v>41</v>
      </c>
      <c r="D33" s="230"/>
      <c r="E33" s="230"/>
      <c r="F33" s="19"/>
      <c r="G33" s="17">
        <v>0</v>
      </c>
    </row>
    <row r="34" spans="1:7">
      <c r="B34" s="4" t="s">
        <v>42</v>
      </c>
      <c r="C34" s="230" t="s">
        <v>43</v>
      </c>
      <c r="D34" s="230"/>
      <c r="E34" s="230"/>
      <c r="F34" s="19"/>
      <c r="G34" s="17">
        <v>0</v>
      </c>
    </row>
    <row r="35" spans="1:7">
      <c r="B35" s="4" t="s">
        <v>44</v>
      </c>
      <c r="C35" s="230" t="s">
        <v>45</v>
      </c>
      <c r="D35" s="230"/>
      <c r="E35" s="230"/>
      <c r="F35" s="19"/>
      <c r="G35" s="17">
        <f>F35*G28</f>
        <v>0</v>
      </c>
    </row>
    <row r="36" spans="1:7">
      <c r="B36" s="210" t="s">
        <v>46</v>
      </c>
      <c r="C36" s="211"/>
      <c r="D36" s="211"/>
      <c r="E36" s="211"/>
      <c r="F36" s="212"/>
      <c r="G36" s="15">
        <f>SUM(G28:G35)</f>
        <v>873.6</v>
      </c>
    </row>
    <row r="38" spans="1:7" ht="15.75" customHeight="1">
      <c r="A38" s="231" t="s">
        <v>47</v>
      </c>
      <c r="B38" s="231"/>
      <c r="C38" s="231"/>
      <c r="D38" s="231"/>
      <c r="E38" s="231"/>
      <c r="F38" s="231"/>
      <c r="G38" s="10"/>
    </row>
    <row r="40" spans="1:7" ht="15.75" customHeight="1">
      <c r="A40" s="4">
        <v>2</v>
      </c>
      <c r="B40" s="210" t="s">
        <v>48</v>
      </c>
      <c r="C40" s="211"/>
      <c r="D40" s="211"/>
      <c r="E40" s="212"/>
      <c r="F40" s="15" t="s">
        <v>33</v>
      </c>
    </row>
    <row r="41" spans="1:7" ht="15.75" customHeight="1">
      <c r="A41" s="4" t="s">
        <v>5</v>
      </c>
      <c r="B41" s="206" t="s">
        <v>49</v>
      </c>
      <c r="C41" s="207"/>
      <c r="D41" s="20">
        <v>12</v>
      </c>
      <c r="E41" s="21">
        <v>6</v>
      </c>
      <c r="F41" s="22">
        <f>IF(((E41*15-G36*6%)&lt;=0),"0,00",E41*15-G36*6%)</f>
        <v>37.58</v>
      </c>
    </row>
    <row r="42" spans="1:7">
      <c r="A42" s="4" t="s">
        <v>7</v>
      </c>
      <c r="B42" s="206" t="s">
        <v>50</v>
      </c>
      <c r="C42" s="207"/>
      <c r="D42" s="20"/>
      <c r="E42" s="21">
        <v>20</v>
      </c>
      <c r="F42" s="23">
        <f>E42*22</f>
        <v>440</v>
      </c>
      <c r="G42" s="24"/>
    </row>
    <row r="43" spans="1:7">
      <c r="A43" s="4" t="s">
        <v>10</v>
      </c>
      <c r="B43" s="206" t="s">
        <v>51</v>
      </c>
      <c r="C43" s="207"/>
      <c r="D43" s="207"/>
      <c r="E43" s="208"/>
      <c r="F43" s="23">
        <v>150</v>
      </c>
      <c r="G43" s="24"/>
    </row>
    <row r="44" spans="1:7">
      <c r="A44" s="4" t="s">
        <v>13</v>
      </c>
      <c r="B44" s="206" t="s">
        <v>52</v>
      </c>
      <c r="C44" s="207"/>
      <c r="D44" s="207"/>
      <c r="E44" s="208"/>
      <c r="F44" s="26">
        <v>0</v>
      </c>
      <c r="G44" s="24"/>
    </row>
    <row r="45" spans="1:7">
      <c r="A45" s="4" t="s">
        <v>38</v>
      </c>
      <c r="B45" s="206" t="s">
        <v>53</v>
      </c>
      <c r="C45" s="207"/>
      <c r="D45" s="207"/>
      <c r="E45" s="208"/>
      <c r="F45" s="23">
        <v>2.5</v>
      </c>
      <c r="G45" s="24"/>
    </row>
    <row r="46" spans="1:7">
      <c r="A46" s="4" t="s">
        <v>42</v>
      </c>
      <c r="B46" s="206" t="s">
        <v>54</v>
      </c>
      <c r="C46" s="207"/>
      <c r="D46" s="207"/>
      <c r="E46" s="208"/>
      <c r="F46" s="23">
        <v>4.5</v>
      </c>
      <c r="G46" s="24"/>
    </row>
    <row r="47" spans="1:7">
      <c r="A47" s="4" t="s">
        <v>44</v>
      </c>
      <c r="B47" s="232" t="s">
        <v>55</v>
      </c>
      <c r="C47" s="233"/>
      <c r="D47" s="233"/>
      <c r="E47" s="234"/>
      <c r="F47" s="25">
        <v>0</v>
      </c>
      <c r="G47" s="24"/>
    </row>
    <row r="48" spans="1:7">
      <c r="A48" s="205" t="s">
        <v>56</v>
      </c>
      <c r="B48" s="205"/>
      <c r="C48" s="205"/>
      <c r="D48" s="205"/>
      <c r="E48" s="205"/>
      <c r="F48" s="27">
        <f>SUM(F41:F47)</f>
        <v>634.58000000000004</v>
      </c>
      <c r="G48" s="24"/>
    </row>
    <row r="49" spans="1:7">
      <c r="G49" s="24"/>
    </row>
    <row r="50" spans="1:7" ht="15.75" customHeight="1">
      <c r="A50" s="231" t="s">
        <v>57</v>
      </c>
      <c r="B50" s="231"/>
      <c r="C50" s="231"/>
      <c r="D50" s="231"/>
      <c r="E50" s="231"/>
      <c r="F50" s="231"/>
      <c r="G50" s="24"/>
    </row>
    <row r="51" spans="1:7">
      <c r="G51" s="24"/>
    </row>
    <row r="52" spans="1:7">
      <c r="A52" s="4">
        <v>3</v>
      </c>
      <c r="B52" s="205" t="s">
        <v>58</v>
      </c>
      <c r="C52" s="205"/>
      <c r="D52" s="205"/>
      <c r="E52" s="205"/>
      <c r="F52" s="15" t="s">
        <v>33</v>
      </c>
      <c r="G52" s="7"/>
    </row>
    <row r="53" spans="1:7">
      <c r="A53" s="4" t="s">
        <v>5</v>
      </c>
      <c r="B53" s="230" t="s">
        <v>59</v>
      </c>
      <c r="C53" s="230"/>
      <c r="D53" s="230"/>
      <c r="E53" s="230"/>
      <c r="F53" s="22" t="e">
        <f>#REF!</f>
        <v>#REF!</v>
      </c>
      <c r="G53" s="10"/>
    </row>
    <row r="54" spans="1:7">
      <c r="A54" s="4" t="s">
        <v>7</v>
      </c>
      <c r="B54" s="206" t="s">
        <v>60</v>
      </c>
      <c r="C54" s="207"/>
      <c r="D54" s="207"/>
      <c r="E54" s="208"/>
      <c r="F54" s="17">
        <v>0</v>
      </c>
      <c r="G54" s="12"/>
    </row>
    <row r="55" spans="1:7">
      <c r="A55" s="4" t="s">
        <v>10</v>
      </c>
      <c r="B55" s="230" t="s">
        <v>61</v>
      </c>
      <c r="C55" s="230"/>
      <c r="D55" s="230"/>
      <c r="E55" s="230"/>
      <c r="F55" s="17">
        <v>0</v>
      </c>
      <c r="G55" s="12"/>
    </row>
    <row r="56" spans="1:7">
      <c r="A56" s="4" t="s">
        <v>13</v>
      </c>
      <c r="B56" s="230" t="s">
        <v>62</v>
      </c>
      <c r="C56" s="230"/>
      <c r="D56" s="230"/>
      <c r="E56" s="230"/>
      <c r="F56" s="17">
        <v>0</v>
      </c>
      <c r="G56" s="10"/>
    </row>
    <row r="57" spans="1:7">
      <c r="A57" s="205" t="s">
        <v>63</v>
      </c>
      <c r="B57" s="205"/>
      <c r="C57" s="205"/>
      <c r="D57" s="205"/>
      <c r="E57" s="205"/>
      <c r="F57" s="15" t="e">
        <f>SUM(F53:F56)</f>
        <v>#REF!</v>
      </c>
      <c r="G57" s="12"/>
    </row>
    <row r="58" spans="1:7">
      <c r="G58" s="10"/>
    </row>
    <row r="59" spans="1:7">
      <c r="A59" s="219" t="s">
        <v>64</v>
      </c>
      <c r="B59" s="219"/>
      <c r="C59" s="219"/>
      <c r="D59" s="219"/>
      <c r="E59" s="219"/>
      <c r="F59" s="219"/>
    </row>
    <row r="60" spans="1:7">
      <c r="A60" s="9"/>
      <c r="B60" s="9"/>
      <c r="C60" s="9"/>
      <c r="D60" s="9"/>
      <c r="E60" s="9"/>
      <c r="F60" s="9"/>
    </row>
    <row r="61" spans="1:7">
      <c r="A61" s="9"/>
      <c r="B61" s="219" t="s">
        <v>65</v>
      </c>
      <c r="C61" s="219"/>
      <c r="D61" s="219"/>
      <c r="E61" s="219"/>
      <c r="F61" s="219"/>
    </row>
    <row r="62" spans="1:7">
      <c r="B62" s="1" t="s">
        <v>66</v>
      </c>
    </row>
    <row r="63" spans="1:7">
      <c r="A63" s="5" t="s">
        <v>67</v>
      </c>
      <c r="B63" s="205" t="s">
        <v>68</v>
      </c>
      <c r="C63" s="205"/>
      <c r="D63" s="205"/>
      <c r="E63" s="5" t="s">
        <v>32</v>
      </c>
      <c r="F63" s="15" t="s">
        <v>33</v>
      </c>
    </row>
    <row r="64" spans="1:7">
      <c r="A64" s="4" t="s">
        <v>5</v>
      </c>
      <c r="B64" s="230" t="s">
        <v>69</v>
      </c>
      <c r="C64" s="230"/>
      <c r="D64" s="230"/>
      <c r="E64" s="28">
        <v>0.2</v>
      </c>
      <c r="F64" s="17">
        <f t="shared" ref="F64:F71" si="0">E64*$G$36</f>
        <v>174.72</v>
      </c>
      <c r="G64" s="279"/>
    </row>
    <row r="65" spans="1:9">
      <c r="A65" s="4" t="s">
        <v>7</v>
      </c>
      <c r="B65" s="230" t="s">
        <v>70</v>
      </c>
      <c r="C65" s="230"/>
      <c r="D65" s="230"/>
      <c r="E65" s="28">
        <v>1.4999999999999999E-2</v>
      </c>
      <c r="F65" s="17">
        <f t="shared" si="0"/>
        <v>13.1</v>
      </c>
      <c r="G65" s="279"/>
    </row>
    <row r="66" spans="1:9">
      <c r="A66" s="4" t="s">
        <v>10</v>
      </c>
      <c r="B66" s="230" t="s">
        <v>71</v>
      </c>
      <c r="C66" s="230"/>
      <c r="D66" s="230"/>
      <c r="E66" s="28">
        <v>0.01</v>
      </c>
      <c r="F66" s="17">
        <f t="shared" si="0"/>
        <v>8.74</v>
      </c>
      <c r="G66" s="279"/>
    </row>
    <row r="67" spans="1:9">
      <c r="A67" s="4" t="s">
        <v>13</v>
      </c>
      <c r="B67" s="230" t="s">
        <v>72</v>
      </c>
      <c r="C67" s="230"/>
      <c r="D67" s="230"/>
      <c r="E67" s="28">
        <v>2E-3</v>
      </c>
      <c r="F67" s="17">
        <f t="shared" si="0"/>
        <v>1.75</v>
      </c>
      <c r="G67" s="279"/>
    </row>
    <row r="68" spans="1:9">
      <c r="A68" s="4" t="s">
        <v>38</v>
      </c>
      <c r="B68" s="230" t="s">
        <v>73</v>
      </c>
      <c r="C68" s="230"/>
      <c r="D68" s="230"/>
      <c r="E68" s="28">
        <v>2.5000000000000001E-2</v>
      </c>
      <c r="F68" s="17">
        <f t="shared" si="0"/>
        <v>21.84</v>
      </c>
      <c r="G68" s="279"/>
    </row>
    <row r="69" spans="1:9">
      <c r="A69" s="4" t="s">
        <v>40</v>
      </c>
      <c r="B69" s="230" t="s">
        <v>74</v>
      </c>
      <c r="C69" s="230"/>
      <c r="D69" s="230"/>
      <c r="E69" s="28">
        <v>0.08</v>
      </c>
      <c r="F69" s="17">
        <f t="shared" si="0"/>
        <v>69.89</v>
      </c>
      <c r="G69" s="279"/>
    </row>
    <row r="70" spans="1:9">
      <c r="A70" s="4" t="s">
        <v>42</v>
      </c>
      <c r="B70" s="235" t="s">
        <v>75</v>
      </c>
      <c r="C70" s="235"/>
      <c r="D70" s="235"/>
      <c r="E70" s="28">
        <v>0.03</v>
      </c>
      <c r="F70" s="17">
        <f t="shared" si="0"/>
        <v>26.21</v>
      </c>
      <c r="G70" s="279"/>
    </row>
    <row r="71" spans="1:9">
      <c r="A71" s="4" t="s">
        <v>44</v>
      </c>
      <c r="B71" s="230" t="s">
        <v>76</v>
      </c>
      <c r="C71" s="230"/>
      <c r="D71" s="230"/>
      <c r="E71" s="28">
        <v>6.0000000000000001E-3</v>
      </c>
      <c r="F71" s="17">
        <f t="shared" si="0"/>
        <v>5.24</v>
      </c>
      <c r="G71" s="279"/>
    </row>
    <row r="72" spans="1:9">
      <c r="A72" s="205" t="s">
        <v>77</v>
      </c>
      <c r="B72" s="205"/>
      <c r="C72" s="205"/>
      <c r="D72" s="205"/>
      <c r="E72" s="29">
        <f>SUM(E64:E71)</f>
        <v>0.36799999999999999</v>
      </c>
      <c r="F72" s="15">
        <f>SUM(F64:F71)</f>
        <v>321.49</v>
      </c>
    </row>
    <row r="73" spans="1:9">
      <c r="A73" s="14"/>
      <c r="B73" s="14"/>
      <c r="C73" s="14"/>
      <c r="D73" s="14"/>
      <c r="E73" s="30"/>
      <c r="F73" s="31"/>
    </row>
    <row r="74" spans="1:9">
      <c r="A74" s="236" t="s">
        <v>78</v>
      </c>
      <c r="B74" s="236"/>
      <c r="C74" s="236"/>
      <c r="D74" s="236"/>
      <c r="E74" s="236"/>
      <c r="F74" s="236"/>
    </row>
    <row r="75" spans="1:9">
      <c r="B75" s="10"/>
      <c r="C75" s="10"/>
      <c r="D75" s="10"/>
      <c r="E75" s="32"/>
    </row>
    <row r="76" spans="1:9">
      <c r="A76" s="5" t="s">
        <v>79</v>
      </c>
      <c r="B76" s="205" t="s">
        <v>80</v>
      </c>
      <c r="C76" s="205"/>
      <c r="D76" s="205"/>
      <c r="E76" s="5" t="s">
        <v>32</v>
      </c>
      <c r="F76" s="15" t="s">
        <v>33</v>
      </c>
    </row>
    <row r="77" spans="1:9">
      <c r="A77" s="4" t="s">
        <v>5</v>
      </c>
      <c r="B77" s="230" t="s">
        <v>80</v>
      </c>
      <c r="C77" s="230"/>
      <c r="D77" s="230"/>
      <c r="E77" s="28">
        <v>8.3299999999999999E-2</v>
      </c>
      <c r="F77" s="17">
        <f>E77*$G$36</f>
        <v>72.77</v>
      </c>
      <c r="G77" s="33"/>
    </row>
    <row r="78" spans="1:9">
      <c r="A78" s="205" t="s">
        <v>81</v>
      </c>
      <c r="B78" s="205"/>
      <c r="C78" s="205"/>
      <c r="D78" s="205"/>
      <c r="E78" s="29">
        <f>E77</f>
        <v>8.3299999999999999E-2</v>
      </c>
      <c r="F78" s="15">
        <f>SUM(F77:F77)</f>
        <v>72.77</v>
      </c>
    </row>
    <row r="79" spans="1:9">
      <c r="A79" s="34" t="s">
        <v>7</v>
      </c>
      <c r="B79" s="237" t="s">
        <v>82</v>
      </c>
      <c r="C79" s="237"/>
      <c r="D79" s="237"/>
      <c r="E79" s="28">
        <f>E72*E77</f>
        <v>3.0700000000000002E-2</v>
      </c>
      <c r="F79" s="35">
        <f>F78*E72</f>
        <v>26.78</v>
      </c>
      <c r="G79" s="33"/>
      <c r="H79" s="33"/>
      <c r="I79" s="33"/>
    </row>
    <row r="80" spans="1:9">
      <c r="A80" s="210" t="s">
        <v>77</v>
      </c>
      <c r="B80" s="211"/>
      <c r="C80" s="211"/>
      <c r="D80" s="211"/>
      <c r="E80" s="29">
        <f>SUM(E78:E79)</f>
        <v>0.114</v>
      </c>
      <c r="F80" s="15">
        <f>SUM(F78:F79)</f>
        <v>99.55</v>
      </c>
      <c r="G80" s="33"/>
    </row>
    <row r="81" spans="1:8">
      <c r="B81" s="10"/>
      <c r="C81" s="10"/>
      <c r="D81" s="10"/>
      <c r="E81" s="32"/>
    </row>
    <row r="82" spans="1:8">
      <c r="A82" s="5" t="s">
        <v>83</v>
      </c>
      <c r="B82" s="209" t="s">
        <v>84</v>
      </c>
      <c r="C82" s="209"/>
      <c r="D82" s="209"/>
      <c r="E82" s="5" t="s">
        <v>32</v>
      </c>
      <c r="F82" s="15" t="s">
        <v>33</v>
      </c>
    </row>
    <row r="83" spans="1:8">
      <c r="A83" s="4" t="s">
        <v>5</v>
      </c>
      <c r="B83" s="206" t="s">
        <v>85</v>
      </c>
      <c r="C83" s="207"/>
      <c r="D83" s="208"/>
      <c r="E83" s="28">
        <v>2.0000000000000001E-4</v>
      </c>
      <c r="F83" s="17">
        <f>E83*$G$36</f>
        <v>0.17</v>
      </c>
    </row>
    <row r="84" spans="1:8" ht="32.25" customHeight="1">
      <c r="A84" s="34" t="s">
        <v>7</v>
      </c>
      <c r="B84" s="237" t="s">
        <v>86</v>
      </c>
      <c r="C84" s="237"/>
      <c r="D84" s="237"/>
      <c r="E84" s="36">
        <f>E83*E72</f>
        <v>1E-4</v>
      </c>
      <c r="F84" s="35">
        <f>F83*E72</f>
        <v>0.06</v>
      </c>
    </row>
    <row r="85" spans="1:8">
      <c r="A85" s="210" t="s">
        <v>77</v>
      </c>
      <c r="B85" s="211"/>
      <c r="C85" s="211"/>
      <c r="D85" s="212"/>
      <c r="E85" s="29">
        <f>SUM(E83:E84)</f>
        <v>2.9999999999999997E-4</v>
      </c>
      <c r="F85" s="15">
        <f>SUM(F83:F84)</f>
        <v>0.23</v>
      </c>
    </row>
    <row r="87" spans="1:8">
      <c r="A87" s="229" t="s">
        <v>87</v>
      </c>
      <c r="B87" s="229"/>
      <c r="C87" s="229"/>
      <c r="D87" s="229"/>
      <c r="E87" s="229"/>
      <c r="F87" s="229"/>
    </row>
    <row r="88" spans="1:8">
      <c r="G88" s="37"/>
    </row>
    <row r="89" spans="1:8">
      <c r="A89" s="5" t="s">
        <v>88</v>
      </c>
      <c r="B89" s="205" t="s">
        <v>89</v>
      </c>
      <c r="C89" s="205"/>
      <c r="D89" s="205"/>
      <c r="E89" s="5" t="s">
        <v>32</v>
      </c>
      <c r="F89" s="15" t="s">
        <v>33</v>
      </c>
    </row>
    <row r="90" spans="1:8">
      <c r="A90" s="34" t="s">
        <v>5</v>
      </c>
      <c r="B90" s="238" t="s">
        <v>90</v>
      </c>
      <c r="C90" s="238"/>
      <c r="D90" s="238"/>
      <c r="E90" s="36">
        <v>4.1999999999999997E-3</v>
      </c>
      <c r="F90" s="35">
        <f>E90*$G$36</f>
        <v>3.67</v>
      </c>
      <c r="G90" s="33"/>
      <c r="H90" s="33"/>
    </row>
    <row r="91" spans="1:8">
      <c r="A91" s="34" t="s">
        <v>7</v>
      </c>
      <c r="B91" s="237" t="s">
        <v>91</v>
      </c>
      <c r="C91" s="237"/>
      <c r="D91" s="237"/>
      <c r="E91" s="36">
        <v>2.9999999999999997E-4</v>
      </c>
      <c r="F91" s="35">
        <f>F90*E69</f>
        <v>0.28999999999999998</v>
      </c>
      <c r="G91" s="10"/>
    </row>
    <row r="92" spans="1:8" ht="12.75" customHeight="1">
      <c r="A92" s="34" t="s">
        <v>10</v>
      </c>
      <c r="B92" s="239" t="s">
        <v>92</v>
      </c>
      <c r="C92" s="239"/>
      <c r="D92" s="239"/>
      <c r="E92" s="36">
        <v>4.3499999999999997E-2</v>
      </c>
      <c r="F92" s="35">
        <f>E92*$G$36</f>
        <v>38</v>
      </c>
      <c r="G92" s="10"/>
    </row>
    <row r="93" spans="1:8">
      <c r="A93" s="34" t="s">
        <v>13</v>
      </c>
      <c r="B93" s="237" t="s">
        <v>93</v>
      </c>
      <c r="C93" s="237"/>
      <c r="D93" s="237"/>
      <c r="E93" s="36">
        <v>1.9400000000000001E-2</v>
      </c>
      <c r="F93" s="35">
        <f>E93*$G$36</f>
        <v>16.95</v>
      </c>
      <c r="G93" s="7"/>
    </row>
    <row r="94" spans="1:8">
      <c r="A94" s="34" t="s">
        <v>38</v>
      </c>
      <c r="B94" s="237" t="s">
        <v>94</v>
      </c>
      <c r="C94" s="237"/>
      <c r="D94" s="237"/>
      <c r="E94" s="36">
        <f>E93*E72</f>
        <v>7.1000000000000004E-3</v>
      </c>
      <c r="F94" s="35">
        <f>E94*$G$36</f>
        <v>6.2</v>
      </c>
      <c r="G94" s="7"/>
    </row>
    <row r="95" spans="1:8" ht="12.75" customHeight="1">
      <c r="A95" s="34" t="s">
        <v>40</v>
      </c>
      <c r="B95" s="240" t="s">
        <v>95</v>
      </c>
      <c r="C95" s="241"/>
      <c r="D95" s="242"/>
      <c r="E95" s="38">
        <v>6.4999999999999997E-3</v>
      </c>
      <c r="F95" s="35">
        <f>E95*$G$36</f>
        <v>5.68</v>
      </c>
      <c r="G95" s="7"/>
    </row>
    <row r="96" spans="1:8">
      <c r="A96" s="243" t="s">
        <v>77</v>
      </c>
      <c r="B96" s="244"/>
      <c r="C96" s="244"/>
      <c r="D96" s="245"/>
      <c r="E96" s="39">
        <f>SUM(E90:E95)</f>
        <v>8.1000000000000003E-2</v>
      </c>
      <c r="F96" s="40">
        <f>SUM(F90:F95)</f>
        <v>70.790000000000006</v>
      </c>
      <c r="G96" s="10"/>
    </row>
    <row r="98" spans="1:7">
      <c r="A98" s="229" t="s">
        <v>96</v>
      </c>
      <c r="B98" s="229"/>
      <c r="C98" s="229"/>
      <c r="D98" s="229"/>
      <c r="E98" s="229"/>
      <c r="F98" s="229"/>
    </row>
    <row r="100" spans="1:7" ht="30.75" customHeight="1">
      <c r="A100" s="41" t="s">
        <v>97</v>
      </c>
      <c r="B100" s="246" t="s">
        <v>98</v>
      </c>
      <c r="C100" s="247"/>
      <c r="D100" s="248"/>
      <c r="E100" s="41" t="s">
        <v>32</v>
      </c>
      <c r="F100" s="40" t="s">
        <v>33</v>
      </c>
    </row>
    <row r="101" spans="1:7">
      <c r="A101" s="34" t="s">
        <v>5</v>
      </c>
      <c r="B101" s="249" t="s">
        <v>99</v>
      </c>
      <c r="C101" s="249"/>
      <c r="D101" s="249"/>
      <c r="E101" s="46">
        <v>0.121</v>
      </c>
      <c r="F101" s="35">
        <f t="shared" ref="F101:F106" si="1">E101*$G$36</f>
        <v>105.71</v>
      </c>
      <c r="G101" s="43"/>
    </row>
    <row r="102" spans="1:7">
      <c r="A102" s="34" t="s">
        <v>7</v>
      </c>
      <c r="B102" s="237" t="s">
        <v>100</v>
      </c>
      <c r="C102" s="237"/>
      <c r="D102" s="237"/>
      <c r="E102" s="38">
        <v>1.66E-2</v>
      </c>
      <c r="F102" s="35">
        <f t="shared" si="1"/>
        <v>14.5</v>
      </c>
    </row>
    <row r="103" spans="1:7">
      <c r="A103" s="34" t="s">
        <v>10</v>
      </c>
      <c r="B103" s="250" t="s">
        <v>101</v>
      </c>
      <c r="C103" s="251"/>
      <c r="D103" s="252"/>
      <c r="E103" s="36">
        <v>2.0000000000000001E-4</v>
      </c>
      <c r="F103" s="35">
        <f t="shared" si="1"/>
        <v>0.17</v>
      </c>
    </row>
    <row r="104" spans="1:7">
      <c r="A104" s="34" t="s">
        <v>13</v>
      </c>
      <c r="B104" s="250" t="s">
        <v>102</v>
      </c>
      <c r="C104" s="251"/>
      <c r="D104" s="252"/>
      <c r="E104" s="38">
        <v>2.8E-3</v>
      </c>
      <c r="F104" s="35">
        <f t="shared" si="1"/>
        <v>2.4500000000000002</v>
      </c>
      <c r="G104" s="32"/>
    </row>
    <row r="105" spans="1:7">
      <c r="A105" s="34" t="s">
        <v>38</v>
      </c>
      <c r="B105" s="237" t="s">
        <v>103</v>
      </c>
      <c r="C105" s="237"/>
      <c r="D105" s="237"/>
      <c r="E105" s="38">
        <v>2.9999999999999997E-4</v>
      </c>
      <c r="F105" s="35">
        <f t="shared" si="1"/>
        <v>0.26</v>
      </c>
      <c r="G105" s="32"/>
    </row>
    <row r="106" spans="1:7">
      <c r="A106" s="34" t="s">
        <v>40</v>
      </c>
      <c r="B106" s="250" t="s">
        <v>104</v>
      </c>
      <c r="C106" s="251"/>
      <c r="D106" s="252"/>
      <c r="E106" s="36">
        <v>0</v>
      </c>
      <c r="F106" s="35">
        <f t="shared" si="1"/>
        <v>0</v>
      </c>
    </row>
    <row r="107" spans="1:7">
      <c r="A107" s="253" t="s">
        <v>81</v>
      </c>
      <c r="B107" s="254"/>
      <c r="C107" s="254"/>
      <c r="D107" s="255"/>
      <c r="E107" s="45">
        <f>SUM(E101:E106)</f>
        <v>0.1409</v>
      </c>
      <c r="F107" s="40">
        <f>SUM(F101:F106)</f>
        <v>123.09</v>
      </c>
    </row>
    <row r="108" spans="1:7">
      <c r="A108" s="34" t="s">
        <v>42</v>
      </c>
      <c r="B108" s="237" t="s">
        <v>105</v>
      </c>
      <c r="C108" s="237"/>
      <c r="D108" s="237"/>
      <c r="E108" s="46">
        <f>E107*E72</f>
        <v>5.1900000000000002E-2</v>
      </c>
      <c r="F108" s="35">
        <f>F107*E72</f>
        <v>45.3</v>
      </c>
    </row>
    <row r="109" spans="1:7">
      <c r="A109" s="243" t="s">
        <v>77</v>
      </c>
      <c r="B109" s="244"/>
      <c r="C109" s="244"/>
      <c r="D109" s="244"/>
      <c r="E109" s="39">
        <f>E107+E108</f>
        <v>0.1928</v>
      </c>
      <c r="F109" s="40">
        <f>SUM(F107:F108)</f>
        <v>168.39</v>
      </c>
    </row>
    <row r="111" spans="1:7">
      <c r="A111" s="219" t="s">
        <v>106</v>
      </c>
      <c r="B111" s="219"/>
      <c r="C111" s="219"/>
      <c r="D111" s="219"/>
      <c r="E111" s="219"/>
      <c r="F111" s="219"/>
    </row>
    <row r="112" spans="1:7">
      <c r="A112" s="47"/>
    </row>
    <row r="113" spans="1:7">
      <c r="A113" s="5">
        <v>4</v>
      </c>
      <c r="B113" s="205" t="s">
        <v>107</v>
      </c>
      <c r="C113" s="205"/>
      <c r="D113" s="205"/>
      <c r="E113" s="205"/>
      <c r="F113" s="17" t="s">
        <v>33</v>
      </c>
    </row>
    <row r="114" spans="1:7">
      <c r="A114" s="3" t="s">
        <v>67</v>
      </c>
      <c r="B114" s="230" t="s">
        <v>108</v>
      </c>
      <c r="C114" s="230"/>
      <c r="D114" s="230"/>
      <c r="E114" s="230"/>
      <c r="F114" s="17">
        <f>F72</f>
        <v>321.49</v>
      </c>
    </row>
    <row r="115" spans="1:7">
      <c r="A115" s="3" t="s">
        <v>79</v>
      </c>
      <c r="B115" s="256" t="s">
        <v>109</v>
      </c>
      <c r="C115" s="256"/>
      <c r="D115" s="256"/>
      <c r="E115" s="256"/>
      <c r="F115" s="17">
        <f>F80</f>
        <v>99.55</v>
      </c>
    </row>
    <row r="116" spans="1:7">
      <c r="A116" s="3" t="s">
        <v>83</v>
      </c>
      <c r="B116" s="230" t="s">
        <v>110</v>
      </c>
      <c r="C116" s="230"/>
      <c r="D116" s="230"/>
      <c r="E116" s="230"/>
      <c r="F116" s="17">
        <f>F85</f>
        <v>0.23</v>
      </c>
    </row>
    <row r="117" spans="1:7">
      <c r="A117" s="3" t="s">
        <v>88</v>
      </c>
      <c r="B117" s="230" t="s">
        <v>111</v>
      </c>
      <c r="C117" s="230"/>
      <c r="D117" s="230"/>
      <c r="E117" s="230"/>
      <c r="F117" s="17">
        <f>F96</f>
        <v>70.790000000000006</v>
      </c>
    </row>
    <row r="118" spans="1:7">
      <c r="A118" s="3" t="s">
        <v>97</v>
      </c>
      <c r="B118" s="230" t="s">
        <v>112</v>
      </c>
      <c r="C118" s="230"/>
      <c r="D118" s="230"/>
      <c r="E118" s="230"/>
      <c r="F118" s="17">
        <f>F109</f>
        <v>168.39</v>
      </c>
    </row>
    <row r="119" spans="1:7">
      <c r="A119" s="3" t="s">
        <v>113</v>
      </c>
      <c r="B119" s="230" t="s">
        <v>55</v>
      </c>
      <c r="C119" s="230"/>
      <c r="D119" s="230"/>
      <c r="E119" s="230"/>
      <c r="F119" s="17"/>
    </row>
    <row r="120" spans="1:7">
      <c r="A120" s="205" t="s">
        <v>77</v>
      </c>
      <c r="B120" s="205"/>
      <c r="C120" s="205"/>
      <c r="D120" s="205"/>
      <c r="E120" s="205"/>
      <c r="F120" s="15">
        <f>SUM(F114:F119)</f>
        <v>660.45</v>
      </c>
    </row>
    <row r="122" spans="1:7">
      <c r="A122" s="219" t="s">
        <v>114</v>
      </c>
      <c r="B122" s="219"/>
      <c r="C122" s="219"/>
      <c r="D122" s="219"/>
      <c r="E122" s="219"/>
      <c r="F122" s="219"/>
      <c r="G122" s="48"/>
    </row>
    <row r="124" spans="1:7">
      <c r="A124" s="5">
        <v>5</v>
      </c>
      <c r="B124" s="205" t="s">
        <v>115</v>
      </c>
      <c r="C124" s="205"/>
      <c r="D124" s="205"/>
      <c r="E124" s="5" t="s">
        <v>32</v>
      </c>
      <c r="F124" s="15" t="s">
        <v>33</v>
      </c>
    </row>
    <row r="125" spans="1:7">
      <c r="A125" s="34" t="s">
        <v>5</v>
      </c>
      <c r="B125" s="257" t="s">
        <v>116</v>
      </c>
      <c r="C125" s="257"/>
      <c r="D125" s="257"/>
      <c r="E125" s="46">
        <v>0.03</v>
      </c>
      <c r="F125" s="35" t="e">
        <f>E125*($G$36+$F$48+$F$57+$F$120)</f>
        <v>#REF!</v>
      </c>
    </row>
    <row r="126" spans="1:7">
      <c r="A126" s="34" t="s">
        <v>7</v>
      </c>
      <c r="B126" s="258" t="s">
        <v>117</v>
      </c>
      <c r="C126" s="259"/>
      <c r="D126" s="259"/>
      <c r="E126" s="49">
        <f>E127+E128+E129</f>
        <v>0.14249999999999999</v>
      </c>
      <c r="F126" s="40" t="e">
        <f>SUM(F127:F129)</f>
        <v>#REF!</v>
      </c>
    </row>
    <row r="127" spans="1:7">
      <c r="A127" s="34" t="s">
        <v>118</v>
      </c>
      <c r="B127" s="250" t="s">
        <v>119</v>
      </c>
      <c r="C127" s="251"/>
      <c r="D127" s="252"/>
      <c r="E127" s="36">
        <v>7.5999999999999998E-2</v>
      </c>
      <c r="F127" s="35" t="e">
        <f>E127*(G36+F48+F57+F120+F125+F131)/(1-E126)</f>
        <v>#REF!</v>
      </c>
    </row>
    <row r="128" spans="1:7">
      <c r="A128" s="34" t="s">
        <v>120</v>
      </c>
      <c r="B128" s="250" t="s">
        <v>121</v>
      </c>
      <c r="C128" s="251"/>
      <c r="D128" s="252"/>
      <c r="E128" s="36">
        <v>1.6500000000000001E-2</v>
      </c>
      <c r="F128" s="35" t="e">
        <f>E128*(G36+F48+F57+F120+F125+F131)/(1-E126)</f>
        <v>#REF!</v>
      </c>
    </row>
    <row r="129" spans="1:8">
      <c r="A129" s="34" t="s">
        <v>122</v>
      </c>
      <c r="B129" s="295" t="s">
        <v>123</v>
      </c>
      <c r="C129" s="296"/>
      <c r="D129" s="297"/>
      <c r="E129" s="36">
        <v>0.05</v>
      </c>
      <c r="F129" s="35" t="e">
        <f>E129*(G36+F48+F57+F120+F125+F131)/(1-E126)</f>
        <v>#REF!</v>
      </c>
    </row>
    <row r="130" spans="1:8">
      <c r="A130" s="34" t="s">
        <v>124</v>
      </c>
      <c r="B130" s="250" t="s">
        <v>125</v>
      </c>
      <c r="C130" s="251"/>
      <c r="D130" s="252"/>
      <c r="E130" s="51"/>
      <c r="F130" s="40"/>
    </row>
    <row r="131" spans="1:8">
      <c r="A131" s="34" t="s">
        <v>10</v>
      </c>
      <c r="B131" s="250" t="s">
        <v>126</v>
      </c>
      <c r="C131" s="251"/>
      <c r="D131" s="252"/>
      <c r="E131" s="46">
        <v>7.0000000000000007E-2</v>
      </c>
      <c r="F131" s="35" t="e">
        <f>E131*($G$36+$F$48+$F$57+$F$120+F125)</f>
        <v>#REF!</v>
      </c>
    </row>
    <row r="132" spans="1:8">
      <c r="A132" s="243" t="s">
        <v>77</v>
      </c>
      <c r="B132" s="244"/>
      <c r="C132" s="244"/>
      <c r="D132" s="244"/>
      <c r="E132" s="245"/>
      <c r="F132" s="40" t="e">
        <f>F125+F126+F131</f>
        <v>#REF!</v>
      </c>
      <c r="G132" s="52"/>
    </row>
    <row r="135" spans="1:8" ht="32.25" customHeight="1">
      <c r="A135" s="258" t="s">
        <v>127</v>
      </c>
      <c r="B135" s="259"/>
      <c r="C135" s="259"/>
      <c r="D135" s="259"/>
      <c r="E135" s="298"/>
      <c r="F135" s="35" t="s">
        <v>33</v>
      </c>
    </row>
    <row r="136" spans="1:8">
      <c r="A136" s="34" t="s">
        <v>5</v>
      </c>
      <c r="B136" s="238" t="s">
        <v>128</v>
      </c>
      <c r="C136" s="238"/>
      <c r="D136" s="238"/>
      <c r="E136" s="238"/>
      <c r="F136" s="35">
        <f>G36</f>
        <v>873.6</v>
      </c>
    </row>
    <row r="137" spans="1:8">
      <c r="A137" s="34" t="s">
        <v>7</v>
      </c>
      <c r="B137" s="238" t="s">
        <v>129</v>
      </c>
      <c r="C137" s="238"/>
      <c r="D137" s="238"/>
      <c r="E137" s="238"/>
      <c r="F137" s="35">
        <f>F48</f>
        <v>634.58000000000004</v>
      </c>
    </row>
    <row r="138" spans="1:8">
      <c r="A138" s="34" t="s">
        <v>10</v>
      </c>
      <c r="B138" s="238" t="s">
        <v>130</v>
      </c>
      <c r="C138" s="238"/>
      <c r="D138" s="238"/>
      <c r="E138" s="238"/>
      <c r="F138" s="35" t="e">
        <f>F57</f>
        <v>#REF!</v>
      </c>
    </row>
    <row r="139" spans="1:8">
      <c r="A139" s="34" t="s">
        <v>13</v>
      </c>
      <c r="B139" s="238" t="s">
        <v>131</v>
      </c>
      <c r="C139" s="238"/>
      <c r="D139" s="238"/>
      <c r="E139" s="238"/>
      <c r="F139" s="35">
        <f>F120</f>
        <v>660.45</v>
      </c>
      <c r="G139" s="52"/>
    </row>
    <row r="140" spans="1:8" ht="16.5" customHeight="1">
      <c r="A140" s="243" t="s">
        <v>81</v>
      </c>
      <c r="B140" s="244"/>
      <c r="C140" s="244"/>
      <c r="D140" s="244"/>
      <c r="E140" s="245"/>
      <c r="F140" s="40" t="e">
        <f>SUM(F136:F139)</f>
        <v>#REF!</v>
      </c>
      <c r="G140" s="52"/>
    </row>
    <row r="141" spans="1:8">
      <c r="A141" s="34" t="s">
        <v>38</v>
      </c>
      <c r="B141" s="238" t="s">
        <v>132</v>
      </c>
      <c r="C141" s="238"/>
      <c r="D141" s="238"/>
      <c r="E141" s="238"/>
      <c r="F141" s="35" t="e">
        <f>F132</f>
        <v>#REF!</v>
      </c>
    </row>
    <row r="142" spans="1:8">
      <c r="A142" s="280" t="s">
        <v>77</v>
      </c>
      <c r="B142" s="280"/>
      <c r="C142" s="280"/>
      <c r="D142" s="280"/>
      <c r="E142" s="280"/>
      <c r="F142" s="53" t="e">
        <f>SUM(F140:F141)</f>
        <v>#REF!</v>
      </c>
      <c r="G142" s="52" t="e">
        <f>(F140+F131+F125)/(1-E126)</f>
        <v>#REF!</v>
      </c>
      <c r="H142" s="52"/>
    </row>
    <row r="143" spans="1:8">
      <c r="D143" s="281" t="s">
        <v>133</v>
      </c>
      <c r="E143" s="281"/>
      <c r="F143" s="54" t="e">
        <f>F142/G36</f>
        <v>#REF!</v>
      </c>
    </row>
    <row r="145" spans="1:8" ht="26.25" customHeight="1">
      <c r="A145" s="282" t="s">
        <v>134</v>
      </c>
      <c r="B145" s="282"/>
      <c r="C145" s="282"/>
      <c r="D145" s="282"/>
      <c r="E145" s="282"/>
      <c r="F145" s="282"/>
    </row>
    <row r="146" spans="1:8">
      <c r="A146" s="55"/>
      <c r="B146" s="55"/>
      <c r="C146" s="55"/>
      <c r="D146" s="55"/>
      <c r="E146" s="55"/>
      <c r="F146" s="55"/>
    </row>
    <row r="147" spans="1:8">
      <c r="A147" s="56" t="s">
        <v>135</v>
      </c>
      <c r="B147" s="57"/>
      <c r="C147" s="58"/>
      <c r="D147" s="59" t="s">
        <v>136</v>
      </c>
      <c r="E147" s="57"/>
      <c r="F147" s="60"/>
      <c r="G147" s="61"/>
      <c r="H147" s="61"/>
    </row>
    <row r="148" spans="1:8">
      <c r="A148" s="283" t="s">
        <v>137</v>
      </c>
      <c r="B148" s="284"/>
      <c r="C148" s="285"/>
      <c r="D148" s="286">
        <v>8.3299999999999999E-2</v>
      </c>
      <c r="E148" s="287"/>
      <c r="F148" s="288"/>
    </row>
    <row r="149" spans="1:8">
      <c r="A149" s="289" t="s">
        <v>138</v>
      </c>
      <c r="B149" s="290"/>
      <c r="C149" s="291"/>
      <c r="D149" s="292">
        <v>0.121</v>
      </c>
      <c r="E149" s="293"/>
      <c r="F149" s="294"/>
    </row>
    <row r="150" spans="1:8" ht="33.75" customHeight="1">
      <c r="A150" s="260" t="s">
        <v>139</v>
      </c>
      <c r="B150" s="261"/>
      <c r="C150" s="262"/>
      <c r="D150" s="263">
        <v>0.05</v>
      </c>
      <c r="E150" s="264"/>
      <c r="F150" s="265"/>
    </row>
    <row r="151" spans="1:8">
      <c r="A151" s="266" t="s">
        <v>81</v>
      </c>
      <c r="B151" s="267"/>
      <c r="C151" s="268"/>
      <c r="D151" s="269">
        <v>0.25430000000000003</v>
      </c>
      <c r="E151" s="270"/>
      <c r="F151" s="271"/>
    </row>
    <row r="152" spans="1:8" ht="33.75" customHeight="1">
      <c r="A152" s="272" t="s">
        <v>140</v>
      </c>
      <c r="B152" s="273"/>
      <c r="C152" s="274"/>
      <c r="D152" s="62">
        <v>7.39</v>
      </c>
      <c r="E152" s="63">
        <v>7.6</v>
      </c>
      <c r="F152" s="64">
        <v>7.8200000000000006E-2</v>
      </c>
    </row>
    <row r="153" spans="1:8">
      <c r="A153" s="275" t="s">
        <v>141</v>
      </c>
      <c r="B153" s="276"/>
      <c r="C153" s="277"/>
      <c r="D153" s="65">
        <v>32.82</v>
      </c>
      <c r="E153" s="65">
        <v>33.03</v>
      </c>
      <c r="F153" s="66">
        <v>0.33250000000000002</v>
      </c>
    </row>
    <row r="154" spans="1:8" ht="36" customHeight="1">
      <c r="A154" s="278" t="s">
        <v>142</v>
      </c>
      <c r="B154" s="278"/>
      <c r="C154" s="278"/>
      <c r="D154" s="278"/>
      <c r="E154" s="278"/>
      <c r="F154" s="278"/>
    </row>
  </sheetData>
  <mergeCells count="136">
    <mergeCell ref="A150:C150"/>
    <mergeCell ref="D150:F150"/>
    <mergeCell ref="A151:C151"/>
    <mergeCell ref="D151:F151"/>
    <mergeCell ref="A152:C152"/>
    <mergeCell ref="A153:C153"/>
    <mergeCell ref="A154:F154"/>
    <mergeCell ref="G64:G71"/>
    <mergeCell ref="B139:E139"/>
    <mergeCell ref="A140:E140"/>
    <mergeCell ref="B141:E141"/>
    <mergeCell ref="A142:E142"/>
    <mergeCell ref="D143:E143"/>
    <mergeCell ref="A145:F145"/>
    <mergeCell ref="A148:C148"/>
    <mergeCell ref="D148:F148"/>
    <mergeCell ref="A149:C149"/>
    <mergeCell ref="D149:F149"/>
    <mergeCell ref="B128:D128"/>
    <mergeCell ref="B129:D129"/>
    <mergeCell ref="B130:D130"/>
    <mergeCell ref="B131:D131"/>
    <mergeCell ref="A132:E132"/>
    <mergeCell ref="A135:E135"/>
    <mergeCell ref="B136:E136"/>
    <mergeCell ref="B137:E137"/>
    <mergeCell ref="B138:E138"/>
    <mergeCell ref="B117:E117"/>
    <mergeCell ref="B118:E118"/>
    <mergeCell ref="B119:E119"/>
    <mergeCell ref="A120:E120"/>
    <mergeCell ref="A122:F122"/>
    <mergeCell ref="B124:D124"/>
    <mergeCell ref="B125:D125"/>
    <mergeCell ref="B126:D126"/>
    <mergeCell ref="B127:D127"/>
    <mergeCell ref="B106:D106"/>
    <mergeCell ref="A107:D107"/>
    <mergeCell ref="B108:D108"/>
    <mergeCell ref="A109:D109"/>
    <mergeCell ref="A111:F111"/>
    <mergeCell ref="B113:E113"/>
    <mergeCell ref="B114:E114"/>
    <mergeCell ref="B115:E115"/>
    <mergeCell ref="B116:E116"/>
    <mergeCell ref="B95:D95"/>
    <mergeCell ref="A96:D96"/>
    <mergeCell ref="A98:F98"/>
    <mergeCell ref="B100:D100"/>
    <mergeCell ref="B101:D101"/>
    <mergeCell ref="B102:D102"/>
    <mergeCell ref="B103:D103"/>
    <mergeCell ref="B104:D104"/>
    <mergeCell ref="B105:D105"/>
    <mergeCell ref="B84:D84"/>
    <mergeCell ref="A85:D85"/>
    <mergeCell ref="A87:F87"/>
    <mergeCell ref="B89:D89"/>
    <mergeCell ref="B90:D90"/>
    <mergeCell ref="B91:D91"/>
    <mergeCell ref="B92:D92"/>
    <mergeCell ref="B93:D93"/>
    <mergeCell ref="B94:D94"/>
    <mergeCell ref="A72:D72"/>
    <mergeCell ref="A74:F74"/>
    <mergeCell ref="B76:D76"/>
    <mergeCell ref="B77:D77"/>
    <mergeCell ref="A78:D78"/>
    <mergeCell ref="B79:D79"/>
    <mergeCell ref="A80:D80"/>
    <mergeCell ref="B82:D82"/>
    <mergeCell ref="B83:D83"/>
    <mergeCell ref="B63:D63"/>
    <mergeCell ref="B64:D64"/>
    <mergeCell ref="B65:D65"/>
    <mergeCell ref="B66:D66"/>
    <mergeCell ref="B67:D67"/>
    <mergeCell ref="B68:D68"/>
    <mergeCell ref="B69:D69"/>
    <mergeCell ref="B70:D70"/>
    <mergeCell ref="B71:D71"/>
    <mergeCell ref="A50:F50"/>
    <mergeCell ref="B52:E52"/>
    <mergeCell ref="B53:E53"/>
    <mergeCell ref="B54:E54"/>
    <mergeCell ref="B55:E55"/>
    <mergeCell ref="B56:E56"/>
    <mergeCell ref="A57:E57"/>
    <mergeCell ref="A59:F59"/>
    <mergeCell ref="B61:F61"/>
    <mergeCell ref="B40:E40"/>
    <mergeCell ref="B41:C41"/>
    <mergeCell ref="B42:C42"/>
    <mergeCell ref="B43:E43"/>
    <mergeCell ref="B44:E44"/>
    <mergeCell ref="B45:E45"/>
    <mergeCell ref="B46:E46"/>
    <mergeCell ref="B47:E47"/>
    <mergeCell ref="A48:E48"/>
    <mergeCell ref="C29:E29"/>
    <mergeCell ref="C30:E30"/>
    <mergeCell ref="C31:E31"/>
    <mergeCell ref="C32:E32"/>
    <mergeCell ref="C33:E33"/>
    <mergeCell ref="C34:E34"/>
    <mergeCell ref="C35:E35"/>
    <mergeCell ref="B36:F36"/>
    <mergeCell ref="A38:F38"/>
    <mergeCell ref="B21:E21"/>
    <mergeCell ref="F21:G21"/>
    <mergeCell ref="B22:E22"/>
    <mergeCell ref="F22:G22"/>
    <mergeCell ref="B23:E23"/>
    <mergeCell ref="F23:G23"/>
    <mergeCell ref="B25:G25"/>
    <mergeCell ref="C27:E27"/>
    <mergeCell ref="C28:E28"/>
    <mergeCell ref="A13:G13"/>
    <mergeCell ref="C14:E14"/>
    <mergeCell ref="F14:G14"/>
    <mergeCell ref="A15:B15"/>
    <mergeCell ref="C15:E15"/>
    <mergeCell ref="F15:G15"/>
    <mergeCell ref="A17:G17"/>
    <mergeCell ref="A19:G19"/>
    <mergeCell ref="B20:E20"/>
    <mergeCell ref="F20:G20"/>
    <mergeCell ref="A1:G1"/>
    <mergeCell ref="C3:G3"/>
    <mergeCell ref="C4:G4"/>
    <mergeCell ref="C5:G5"/>
    <mergeCell ref="A7:G7"/>
    <mergeCell ref="B8:F8"/>
    <mergeCell ref="B9:F9"/>
    <mergeCell ref="B10:F10"/>
    <mergeCell ref="B11:F11"/>
  </mergeCells>
  <printOptions horizontalCentered="1"/>
  <pageMargins left="0.39305555555555599" right="0.39305555555555599" top="0.52916666666666701" bottom="0.39305555555555599" header="0.16875000000000001" footer="0.51180555555555596"/>
  <pageSetup paperSize="9" scale="80" orientation="portrait"/>
  <headerFooter alignWithMargins="0"/>
  <rowBreaks count="1" manualBreakCount="1">
    <brk id="72" max="16383" man="1"/>
  </rowBreaks>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154"/>
  <sheetViews>
    <sheetView topLeftCell="A122" zoomScale="115" zoomScaleNormal="115" workbookViewId="0">
      <selection activeCell="H127" sqref="H127:H129"/>
    </sheetView>
  </sheetViews>
  <sheetFormatPr defaultColWidth="9.140625" defaultRowHeight="12.75"/>
  <cols>
    <col min="1" max="1" width="4" style="1" customWidth="1"/>
    <col min="2" max="2" width="12.28515625" style="1" customWidth="1"/>
    <col min="3" max="3" width="29.85546875" style="1" customWidth="1"/>
    <col min="4" max="4" width="7.28515625" style="1" customWidth="1"/>
    <col min="5" max="5" width="9" style="1" customWidth="1"/>
    <col min="6" max="6" width="15" style="2" customWidth="1"/>
    <col min="7" max="7" width="13.7109375" style="1" customWidth="1"/>
    <col min="8" max="8" width="9.5703125" style="1" customWidth="1"/>
    <col min="9" max="16" width="9.140625" style="1"/>
    <col min="17" max="17" width="11.7109375" style="1" customWidth="1"/>
    <col min="18" max="16384" width="9.140625" style="1"/>
  </cols>
  <sheetData>
    <row r="1" spans="1:7">
      <c r="A1" s="203" t="s">
        <v>264</v>
      </c>
      <c r="B1" s="203"/>
      <c r="C1" s="203"/>
      <c r="D1" s="203"/>
      <c r="E1" s="203"/>
      <c r="F1" s="203"/>
      <c r="G1" s="203"/>
    </row>
    <row r="3" spans="1:7">
      <c r="B3" s="3" t="s">
        <v>1</v>
      </c>
      <c r="C3" s="204"/>
      <c r="D3" s="204"/>
      <c r="E3" s="204"/>
      <c r="F3" s="204"/>
      <c r="G3" s="204"/>
    </row>
    <row r="4" spans="1:7">
      <c r="B4" s="3" t="s">
        <v>2</v>
      </c>
      <c r="C4" s="204"/>
      <c r="D4" s="204"/>
      <c r="E4" s="204"/>
      <c r="F4" s="204"/>
      <c r="G4" s="204"/>
    </row>
    <row r="5" spans="1:7">
      <c r="B5" s="3" t="s">
        <v>3</v>
      </c>
      <c r="C5" s="204"/>
      <c r="D5" s="204"/>
      <c r="E5" s="204"/>
      <c r="F5" s="204"/>
      <c r="G5" s="204"/>
    </row>
    <row r="7" spans="1:7">
      <c r="A7" s="205" t="s">
        <v>4</v>
      </c>
      <c r="B7" s="205"/>
      <c r="C7" s="205"/>
      <c r="D7" s="205"/>
      <c r="E7" s="205"/>
      <c r="F7" s="205"/>
      <c r="G7" s="205"/>
    </row>
    <row r="8" spans="1:7">
      <c r="A8" s="4" t="s">
        <v>5</v>
      </c>
      <c r="B8" s="206" t="s">
        <v>6</v>
      </c>
      <c r="C8" s="207"/>
      <c r="D8" s="207"/>
      <c r="E8" s="207"/>
      <c r="F8" s="208"/>
      <c r="G8" s="4"/>
    </row>
    <row r="9" spans="1:7">
      <c r="A9" s="4" t="s">
        <v>7</v>
      </c>
      <c r="B9" s="206" t="s">
        <v>8</v>
      </c>
      <c r="C9" s="207"/>
      <c r="D9" s="207"/>
      <c r="E9" s="207"/>
      <c r="F9" s="208"/>
      <c r="G9" s="4" t="s">
        <v>9</v>
      </c>
    </row>
    <row r="10" spans="1:7">
      <c r="A10" s="4" t="s">
        <v>10</v>
      </c>
      <c r="B10" s="206" t="s">
        <v>265</v>
      </c>
      <c r="C10" s="207"/>
      <c r="D10" s="207"/>
      <c r="E10" s="207"/>
      <c r="F10" s="208"/>
      <c r="G10" s="6" t="s">
        <v>12</v>
      </c>
    </row>
    <row r="11" spans="1:7">
      <c r="A11" s="4" t="s">
        <v>13</v>
      </c>
      <c r="B11" s="206" t="s">
        <v>14</v>
      </c>
      <c r="C11" s="207"/>
      <c r="D11" s="207"/>
      <c r="E11" s="207"/>
      <c r="F11" s="208"/>
      <c r="G11" s="4">
        <v>12</v>
      </c>
    </row>
    <row r="12" spans="1:7">
      <c r="G12" s="7"/>
    </row>
    <row r="13" spans="1:7">
      <c r="A13" s="209" t="s">
        <v>15</v>
      </c>
      <c r="B13" s="209"/>
      <c r="C13" s="209"/>
      <c r="D13" s="209"/>
      <c r="E13" s="209"/>
      <c r="F13" s="209"/>
      <c r="G13" s="209"/>
    </row>
    <row r="14" spans="1:7" ht="15" customHeight="1">
      <c r="A14" s="8" t="s">
        <v>16</v>
      </c>
      <c r="B14" s="5"/>
      <c r="C14" s="210"/>
      <c r="D14" s="211" t="s">
        <v>17</v>
      </c>
      <c r="E14" s="212"/>
      <c r="F14" s="205" t="s">
        <v>18</v>
      </c>
      <c r="G14" s="205"/>
    </row>
    <row r="15" spans="1:7" ht="13.5">
      <c r="A15" s="213" t="s">
        <v>266</v>
      </c>
      <c r="B15" s="213"/>
      <c r="C15" s="214"/>
      <c r="D15" s="215" t="s">
        <v>267</v>
      </c>
      <c r="E15" s="216"/>
      <c r="F15" s="217" t="s">
        <v>268</v>
      </c>
      <c r="G15" s="218"/>
    </row>
    <row r="17" spans="1:7">
      <c r="A17" s="219" t="s">
        <v>21</v>
      </c>
      <c r="B17" s="219"/>
      <c r="C17" s="219"/>
      <c r="D17" s="219"/>
      <c r="E17" s="219"/>
      <c r="F17" s="219"/>
      <c r="G17" s="219"/>
    </row>
    <row r="18" spans="1:7">
      <c r="B18" s="10"/>
      <c r="C18" s="10"/>
      <c r="D18" s="10"/>
      <c r="E18" s="10"/>
      <c r="F18" s="11"/>
      <c r="G18" s="10"/>
    </row>
    <row r="19" spans="1:7">
      <c r="A19" s="205" t="s">
        <v>22</v>
      </c>
      <c r="B19" s="205"/>
      <c r="C19" s="205"/>
      <c r="D19" s="205"/>
      <c r="E19" s="205"/>
      <c r="F19" s="205"/>
      <c r="G19" s="205"/>
    </row>
    <row r="20" spans="1:7">
      <c r="A20" s="4">
        <v>1</v>
      </c>
      <c r="B20" s="220" t="s">
        <v>23</v>
      </c>
      <c r="C20" s="221"/>
      <c r="D20" s="221"/>
      <c r="E20" s="222"/>
      <c r="F20" s="210" t="s">
        <v>269</v>
      </c>
      <c r="G20" s="212"/>
    </row>
    <row r="21" spans="1:7">
      <c r="A21" s="4">
        <v>2</v>
      </c>
      <c r="B21" s="206" t="s">
        <v>25</v>
      </c>
      <c r="C21" s="207"/>
      <c r="D21" s="207"/>
      <c r="E21" s="208"/>
      <c r="F21" s="223">
        <v>873.6</v>
      </c>
      <c r="G21" s="224"/>
    </row>
    <row r="22" spans="1:7">
      <c r="A22" s="4">
        <v>3</v>
      </c>
      <c r="B22" s="206" t="s">
        <v>26</v>
      </c>
      <c r="C22" s="207"/>
      <c r="D22" s="207"/>
      <c r="E22" s="208"/>
      <c r="F22" s="225" t="s">
        <v>27</v>
      </c>
      <c r="G22" s="226"/>
    </row>
    <row r="23" spans="1:7">
      <c r="A23" s="4">
        <v>4</v>
      </c>
      <c r="B23" s="206" t="s">
        <v>28</v>
      </c>
      <c r="C23" s="207"/>
      <c r="D23" s="207"/>
      <c r="E23" s="208"/>
      <c r="F23" s="227" t="s">
        <v>29</v>
      </c>
      <c r="G23" s="228"/>
    </row>
    <row r="24" spans="1:7">
      <c r="A24" s="10"/>
      <c r="B24" s="12"/>
      <c r="C24" s="12"/>
      <c r="D24" s="12"/>
      <c r="E24" s="12"/>
      <c r="F24" s="11"/>
      <c r="G24" s="13"/>
    </row>
    <row r="25" spans="1:7">
      <c r="A25" s="10"/>
      <c r="B25" s="229" t="s">
        <v>30</v>
      </c>
      <c r="C25" s="229"/>
      <c r="D25" s="229"/>
      <c r="E25" s="229"/>
      <c r="F25" s="229"/>
      <c r="G25" s="229"/>
    </row>
    <row r="26" spans="1:7">
      <c r="D26" s="67"/>
    </row>
    <row r="27" spans="1:7">
      <c r="B27" s="4">
        <v>1</v>
      </c>
      <c r="C27" s="205" t="s">
        <v>31</v>
      </c>
      <c r="D27" s="205"/>
      <c r="E27" s="205"/>
      <c r="F27" s="15" t="s">
        <v>32</v>
      </c>
      <c r="G27" s="16" t="s">
        <v>33</v>
      </c>
    </row>
    <row r="28" spans="1:7">
      <c r="B28" s="4" t="s">
        <v>5</v>
      </c>
      <c r="C28" s="230" t="s">
        <v>34</v>
      </c>
      <c r="D28" s="230"/>
      <c r="E28" s="230"/>
      <c r="F28" s="17">
        <v>100</v>
      </c>
      <c r="G28" s="18">
        <v>873.6</v>
      </c>
    </row>
    <row r="29" spans="1:7">
      <c r="B29" s="4" t="s">
        <v>7</v>
      </c>
      <c r="C29" s="230" t="s">
        <v>35</v>
      </c>
      <c r="D29" s="230"/>
      <c r="E29" s="230"/>
      <c r="F29" s="19"/>
      <c r="G29" s="17">
        <f>F29*G28</f>
        <v>0</v>
      </c>
    </row>
    <row r="30" spans="1:7">
      <c r="B30" s="4" t="s">
        <v>10</v>
      </c>
      <c r="C30" s="230" t="s">
        <v>36</v>
      </c>
      <c r="D30" s="230"/>
      <c r="E30" s="230"/>
      <c r="F30" s="19"/>
      <c r="G30" s="17">
        <v>0</v>
      </c>
    </row>
    <row r="31" spans="1:7">
      <c r="B31" s="4" t="s">
        <v>13</v>
      </c>
      <c r="C31" s="230" t="s">
        <v>37</v>
      </c>
      <c r="D31" s="230"/>
      <c r="E31" s="230"/>
      <c r="F31" s="19"/>
      <c r="G31" s="17">
        <v>0</v>
      </c>
    </row>
    <row r="32" spans="1:7">
      <c r="B32" s="4" t="s">
        <v>38</v>
      </c>
      <c r="C32" s="230" t="s">
        <v>39</v>
      </c>
      <c r="D32" s="230"/>
      <c r="E32" s="230"/>
      <c r="F32" s="19"/>
      <c r="G32" s="17">
        <v>0</v>
      </c>
    </row>
    <row r="33" spans="1:7">
      <c r="B33" s="4" t="s">
        <v>40</v>
      </c>
      <c r="C33" s="230" t="s">
        <v>41</v>
      </c>
      <c r="D33" s="230"/>
      <c r="E33" s="230"/>
      <c r="F33" s="19"/>
      <c r="G33" s="17">
        <v>0</v>
      </c>
    </row>
    <row r="34" spans="1:7">
      <c r="B34" s="4" t="s">
        <v>42</v>
      </c>
      <c r="C34" s="230" t="s">
        <v>43</v>
      </c>
      <c r="D34" s="230"/>
      <c r="E34" s="230"/>
      <c r="F34" s="19"/>
      <c r="G34" s="17">
        <v>0</v>
      </c>
    </row>
    <row r="35" spans="1:7">
      <c r="B35" s="4" t="s">
        <v>44</v>
      </c>
      <c r="C35" s="230" t="s">
        <v>45</v>
      </c>
      <c r="D35" s="230"/>
      <c r="E35" s="230"/>
      <c r="F35" s="19"/>
      <c r="G35" s="17">
        <f>F35*G28</f>
        <v>0</v>
      </c>
    </row>
    <row r="36" spans="1:7">
      <c r="B36" s="210" t="s">
        <v>46</v>
      </c>
      <c r="C36" s="211"/>
      <c r="D36" s="211"/>
      <c r="E36" s="211"/>
      <c r="F36" s="212"/>
      <c r="G36" s="15">
        <f>SUM(G28:G35)</f>
        <v>873.6</v>
      </c>
    </row>
    <row r="38" spans="1:7" ht="15.75" customHeight="1">
      <c r="A38" s="231" t="s">
        <v>47</v>
      </c>
      <c r="B38" s="231"/>
      <c r="C38" s="231"/>
      <c r="D38" s="231"/>
      <c r="E38" s="231"/>
      <c r="F38" s="231"/>
      <c r="G38" s="10"/>
    </row>
    <row r="40" spans="1:7" ht="15.75" customHeight="1">
      <c r="A40" s="4">
        <v>2</v>
      </c>
      <c r="B40" s="210" t="s">
        <v>48</v>
      </c>
      <c r="C40" s="211"/>
      <c r="D40" s="211"/>
      <c r="E40" s="212"/>
      <c r="F40" s="15" t="s">
        <v>33</v>
      </c>
    </row>
    <row r="41" spans="1:7" ht="15.75" customHeight="1">
      <c r="A41" s="4" t="s">
        <v>5</v>
      </c>
      <c r="B41" s="206" t="s">
        <v>49</v>
      </c>
      <c r="C41" s="207"/>
      <c r="D41" s="20">
        <v>12</v>
      </c>
      <c r="E41" s="21">
        <v>6</v>
      </c>
      <c r="F41" s="22">
        <f>IF(((E41*15-G36*6%)&lt;=0),"0,00",E41*15-G36*6%)</f>
        <v>37.58</v>
      </c>
    </row>
    <row r="42" spans="1:7">
      <c r="A42" s="4" t="s">
        <v>7</v>
      </c>
      <c r="B42" s="206" t="s">
        <v>50</v>
      </c>
      <c r="C42" s="207"/>
      <c r="D42" s="20"/>
      <c r="E42" s="21">
        <v>20</v>
      </c>
      <c r="F42" s="23">
        <f>E42*22</f>
        <v>440</v>
      </c>
      <c r="G42" s="24"/>
    </row>
    <row r="43" spans="1:7">
      <c r="A43" s="4" t="s">
        <v>10</v>
      </c>
      <c r="B43" s="206" t="s">
        <v>51</v>
      </c>
      <c r="C43" s="207"/>
      <c r="D43" s="207"/>
      <c r="E43" s="208"/>
      <c r="F43" s="23">
        <v>150</v>
      </c>
      <c r="G43" s="24"/>
    </row>
    <row r="44" spans="1:7">
      <c r="A44" s="4" t="s">
        <v>13</v>
      </c>
      <c r="B44" s="206" t="s">
        <v>52</v>
      </c>
      <c r="C44" s="207"/>
      <c r="D44" s="207"/>
      <c r="E44" s="208"/>
      <c r="F44" s="26">
        <v>0</v>
      </c>
      <c r="G44" s="24"/>
    </row>
    <row r="45" spans="1:7">
      <c r="A45" s="4" t="s">
        <v>38</v>
      </c>
      <c r="B45" s="206" t="s">
        <v>53</v>
      </c>
      <c r="C45" s="207"/>
      <c r="D45" s="207"/>
      <c r="E45" s="208"/>
      <c r="F45" s="23">
        <v>2.5</v>
      </c>
      <c r="G45" s="24"/>
    </row>
    <row r="46" spans="1:7">
      <c r="A46" s="4" t="s">
        <v>42</v>
      </c>
      <c r="B46" s="206" t="s">
        <v>54</v>
      </c>
      <c r="C46" s="207"/>
      <c r="D46" s="207"/>
      <c r="E46" s="208"/>
      <c r="F46" s="23">
        <v>4.5</v>
      </c>
      <c r="G46" s="24"/>
    </row>
    <row r="47" spans="1:7">
      <c r="A47" s="4" t="s">
        <v>44</v>
      </c>
      <c r="B47" s="232" t="s">
        <v>55</v>
      </c>
      <c r="C47" s="233"/>
      <c r="D47" s="233"/>
      <c r="E47" s="234"/>
      <c r="F47" s="25">
        <v>0</v>
      </c>
      <c r="G47" s="24"/>
    </row>
    <row r="48" spans="1:7">
      <c r="A48" s="205" t="s">
        <v>56</v>
      </c>
      <c r="B48" s="205"/>
      <c r="C48" s="205"/>
      <c r="D48" s="205"/>
      <c r="E48" s="205"/>
      <c r="F48" s="27">
        <f>SUM(F41:F47)</f>
        <v>634.58000000000004</v>
      </c>
      <c r="G48" s="24"/>
    </row>
    <row r="49" spans="1:7">
      <c r="G49" s="24"/>
    </row>
    <row r="50" spans="1:7" ht="15.75" customHeight="1">
      <c r="A50" s="231" t="s">
        <v>57</v>
      </c>
      <c r="B50" s="231"/>
      <c r="C50" s="231"/>
      <c r="D50" s="231"/>
      <c r="E50" s="231"/>
      <c r="F50" s="231"/>
      <c r="G50" s="24"/>
    </row>
    <row r="51" spans="1:7">
      <c r="G51" s="24"/>
    </row>
    <row r="52" spans="1:7">
      <c r="A52" s="4">
        <v>3</v>
      </c>
      <c r="B52" s="205" t="s">
        <v>58</v>
      </c>
      <c r="C52" s="205"/>
      <c r="D52" s="205"/>
      <c r="E52" s="205"/>
      <c r="F52" s="15" t="s">
        <v>33</v>
      </c>
      <c r="G52" s="7"/>
    </row>
    <row r="53" spans="1:7">
      <c r="A53" s="4" t="s">
        <v>5</v>
      </c>
      <c r="B53" s="230" t="s">
        <v>59</v>
      </c>
      <c r="C53" s="230"/>
      <c r="D53" s="230"/>
      <c r="E53" s="230"/>
      <c r="F53" s="22" t="e">
        <f>#REF!</f>
        <v>#REF!</v>
      </c>
      <c r="G53" s="10"/>
    </row>
    <row r="54" spans="1:7">
      <c r="A54" s="4" t="s">
        <v>7</v>
      </c>
      <c r="B54" s="206" t="s">
        <v>60</v>
      </c>
      <c r="C54" s="207"/>
      <c r="D54" s="207"/>
      <c r="E54" s="208"/>
      <c r="F54" s="17">
        <v>0</v>
      </c>
      <c r="G54" s="12"/>
    </row>
    <row r="55" spans="1:7">
      <c r="A55" s="4" t="s">
        <v>10</v>
      </c>
      <c r="B55" s="230" t="s">
        <v>270</v>
      </c>
      <c r="C55" s="230"/>
      <c r="D55" s="230"/>
      <c r="E55" s="230"/>
      <c r="F55" s="17">
        <v>23.4</v>
      </c>
      <c r="G55" s="12"/>
    </row>
    <row r="56" spans="1:7">
      <c r="A56" s="4" t="s">
        <v>13</v>
      </c>
      <c r="B56" s="230" t="s">
        <v>62</v>
      </c>
      <c r="C56" s="230"/>
      <c r="D56" s="230"/>
      <c r="E56" s="230"/>
      <c r="F56" s="17">
        <v>0</v>
      </c>
      <c r="G56" s="10"/>
    </row>
    <row r="57" spans="1:7">
      <c r="A57" s="205" t="s">
        <v>63</v>
      </c>
      <c r="B57" s="205"/>
      <c r="C57" s="205"/>
      <c r="D57" s="205"/>
      <c r="E57" s="205"/>
      <c r="F57" s="15" t="e">
        <f>SUM(F53:F56)</f>
        <v>#REF!</v>
      </c>
      <c r="G57" s="12"/>
    </row>
    <row r="58" spans="1:7">
      <c r="G58" s="10"/>
    </row>
    <row r="59" spans="1:7">
      <c r="A59" s="219" t="s">
        <v>64</v>
      </c>
      <c r="B59" s="219"/>
      <c r="C59" s="219"/>
      <c r="D59" s="219"/>
      <c r="E59" s="219"/>
      <c r="F59" s="219"/>
    </row>
    <row r="60" spans="1:7">
      <c r="A60" s="9"/>
      <c r="B60" s="9"/>
      <c r="C60" s="9"/>
      <c r="D60" s="9"/>
      <c r="E60" s="9"/>
      <c r="F60" s="9"/>
    </row>
    <row r="61" spans="1:7">
      <c r="A61" s="9"/>
      <c r="B61" s="219" t="s">
        <v>65</v>
      </c>
      <c r="C61" s="219"/>
      <c r="D61" s="219"/>
      <c r="E61" s="219"/>
      <c r="F61" s="219"/>
    </row>
    <row r="62" spans="1:7">
      <c r="B62" s="1" t="s">
        <v>66</v>
      </c>
    </row>
    <row r="63" spans="1:7">
      <c r="A63" s="5" t="s">
        <v>67</v>
      </c>
      <c r="B63" s="205" t="s">
        <v>68</v>
      </c>
      <c r="C63" s="205"/>
      <c r="D63" s="205"/>
      <c r="E63" s="5" t="s">
        <v>32</v>
      </c>
      <c r="F63" s="15" t="s">
        <v>33</v>
      </c>
    </row>
    <row r="64" spans="1:7">
      <c r="A64" s="4" t="s">
        <v>5</v>
      </c>
      <c r="B64" s="230" t="s">
        <v>69</v>
      </c>
      <c r="C64" s="230"/>
      <c r="D64" s="230"/>
      <c r="E64" s="28">
        <v>0.2</v>
      </c>
      <c r="F64" s="17">
        <f t="shared" ref="F64:F71" si="0">E64*$G$36</f>
        <v>174.72</v>
      </c>
      <c r="G64" s="279"/>
    </row>
    <row r="65" spans="1:9">
      <c r="A65" s="4" t="s">
        <v>7</v>
      </c>
      <c r="B65" s="230" t="s">
        <v>70</v>
      </c>
      <c r="C65" s="230"/>
      <c r="D65" s="230"/>
      <c r="E65" s="28">
        <v>1.4999999999999999E-2</v>
      </c>
      <c r="F65" s="17">
        <f t="shared" si="0"/>
        <v>13.1</v>
      </c>
      <c r="G65" s="279"/>
    </row>
    <row r="66" spans="1:9">
      <c r="A66" s="4" t="s">
        <v>10</v>
      </c>
      <c r="B66" s="230" t="s">
        <v>71</v>
      </c>
      <c r="C66" s="230"/>
      <c r="D66" s="230"/>
      <c r="E66" s="28">
        <v>0.01</v>
      </c>
      <c r="F66" s="17">
        <f t="shared" si="0"/>
        <v>8.74</v>
      </c>
      <c r="G66" s="279"/>
    </row>
    <row r="67" spans="1:9">
      <c r="A67" s="4" t="s">
        <v>13</v>
      </c>
      <c r="B67" s="230" t="s">
        <v>72</v>
      </c>
      <c r="C67" s="230"/>
      <c r="D67" s="230"/>
      <c r="E67" s="28">
        <v>2E-3</v>
      </c>
      <c r="F67" s="17">
        <f t="shared" si="0"/>
        <v>1.75</v>
      </c>
      <c r="G67" s="279"/>
    </row>
    <row r="68" spans="1:9">
      <c r="A68" s="4" t="s">
        <v>38</v>
      </c>
      <c r="B68" s="230" t="s">
        <v>73</v>
      </c>
      <c r="C68" s="230"/>
      <c r="D68" s="230"/>
      <c r="E68" s="28">
        <v>2.5000000000000001E-2</v>
      </c>
      <c r="F68" s="17">
        <f t="shared" si="0"/>
        <v>21.84</v>
      </c>
      <c r="G68" s="279"/>
    </row>
    <row r="69" spans="1:9">
      <c r="A69" s="4" t="s">
        <v>40</v>
      </c>
      <c r="B69" s="230" t="s">
        <v>74</v>
      </c>
      <c r="C69" s="230"/>
      <c r="D69" s="230"/>
      <c r="E69" s="28">
        <v>0.08</v>
      </c>
      <c r="F69" s="17">
        <f t="shared" si="0"/>
        <v>69.89</v>
      </c>
      <c r="G69" s="279"/>
    </row>
    <row r="70" spans="1:9">
      <c r="A70" s="4" t="s">
        <v>42</v>
      </c>
      <c r="B70" s="235" t="s">
        <v>271</v>
      </c>
      <c r="C70" s="235"/>
      <c r="D70" s="235"/>
      <c r="E70" s="28">
        <v>0.03</v>
      </c>
      <c r="F70" s="17">
        <f t="shared" si="0"/>
        <v>26.21</v>
      </c>
      <c r="G70" s="279"/>
    </row>
    <row r="71" spans="1:9">
      <c r="A71" s="4" t="s">
        <v>44</v>
      </c>
      <c r="B71" s="230" t="s">
        <v>76</v>
      </c>
      <c r="C71" s="230"/>
      <c r="D71" s="230"/>
      <c r="E71" s="28">
        <v>6.0000000000000001E-3</v>
      </c>
      <c r="F71" s="17">
        <f t="shared" si="0"/>
        <v>5.24</v>
      </c>
      <c r="G71" s="279"/>
    </row>
    <row r="72" spans="1:9">
      <c r="A72" s="205" t="s">
        <v>77</v>
      </c>
      <c r="B72" s="205"/>
      <c r="C72" s="205"/>
      <c r="D72" s="205"/>
      <c r="E72" s="29">
        <f>SUM(E64:E71)</f>
        <v>0.36799999999999999</v>
      </c>
      <c r="F72" s="15">
        <f>SUM(F64:F71)</f>
        <v>321.49</v>
      </c>
    </row>
    <row r="73" spans="1:9">
      <c r="A73" s="14"/>
      <c r="B73" s="14"/>
      <c r="C73" s="14"/>
      <c r="D73" s="14"/>
      <c r="E73" s="30"/>
      <c r="F73" s="31"/>
    </row>
    <row r="74" spans="1:9">
      <c r="A74" s="236" t="s">
        <v>78</v>
      </c>
      <c r="B74" s="236"/>
      <c r="C74" s="236"/>
      <c r="D74" s="236"/>
      <c r="E74" s="236"/>
      <c r="F74" s="236"/>
    </row>
    <row r="75" spans="1:9">
      <c r="B75" s="10"/>
      <c r="C75" s="10"/>
      <c r="D75" s="10"/>
      <c r="E75" s="32"/>
    </row>
    <row r="76" spans="1:9">
      <c r="A76" s="5" t="s">
        <v>79</v>
      </c>
      <c r="B76" s="205" t="s">
        <v>80</v>
      </c>
      <c r="C76" s="205"/>
      <c r="D76" s="205"/>
      <c r="E76" s="5" t="s">
        <v>32</v>
      </c>
      <c r="F76" s="15" t="s">
        <v>33</v>
      </c>
    </row>
    <row r="77" spans="1:9">
      <c r="A77" s="4" t="s">
        <v>5</v>
      </c>
      <c r="B77" s="230" t="s">
        <v>80</v>
      </c>
      <c r="C77" s="230"/>
      <c r="D77" s="230"/>
      <c r="E77" s="28">
        <v>8.3299999999999999E-2</v>
      </c>
      <c r="F77" s="17">
        <f>E77*$G$36</f>
        <v>72.77</v>
      </c>
      <c r="G77" s="33"/>
    </row>
    <row r="78" spans="1:9">
      <c r="A78" s="205" t="s">
        <v>81</v>
      </c>
      <c r="B78" s="205"/>
      <c r="C78" s="205"/>
      <c r="D78" s="205"/>
      <c r="E78" s="29">
        <f>SUM(E77:E77)</f>
        <v>8.3299999999999999E-2</v>
      </c>
      <c r="F78" s="15">
        <f>SUM(F77:F77)</f>
        <v>72.77</v>
      </c>
    </row>
    <row r="79" spans="1:9">
      <c r="A79" s="34" t="s">
        <v>7</v>
      </c>
      <c r="B79" s="237" t="s">
        <v>82</v>
      </c>
      <c r="C79" s="237"/>
      <c r="D79" s="237"/>
      <c r="E79" s="28">
        <f>E72*E78</f>
        <v>3.0700000000000002E-2</v>
      </c>
      <c r="F79" s="35">
        <f>F78*E72</f>
        <v>26.78</v>
      </c>
      <c r="G79" s="33"/>
      <c r="H79" s="33"/>
      <c r="I79" s="33"/>
    </row>
    <row r="80" spans="1:9">
      <c r="A80" s="210" t="s">
        <v>77</v>
      </c>
      <c r="B80" s="211"/>
      <c r="C80" s="211"/>
      <c r="D80" s="211"/>
      <c r="E80" s="29">
        <f>E73*E78</f>
        <v>0</v>
      </c>
      <c r="F80" s="15">
        <f>SUM(F78:F79)</f>
        <v>99.55</v>
      </c>
      <c r="G80" s="33"/>
    </row>
    <row r="81" spans="1:8">
      <c r="B81" s="10"/>
      <c r="C81" s="10"/>
      <c r="D81" s="10"/>
      <c r="E81" s="32"/>
    </row>
    <row r="82" spans="1:8">
      <c r="A82" s="5" t="s">
        <v>83</v>
      </c>
      <c r="B82" s="209" t="s">
        <v>84</v>
      </c>
      <c r="C82" s="209"/>
      <c r="D82" s="209"/>
      <c r="E82" s="5" t="s">
        <v>32</v>
      </c>
      <c r="F82" s="15" t="s">
        <v>33</v>
      </c>
    </row>
    <row r="83" spans="1:8">
      <c r="A83" s="4" t="s">
        <v>5</v>
      </c>
      <c r="B83" s="206" t="s">
        <v>85</v>
      </c>
      <c r="C83" s="207"/>
      <c r="D83" s="208"/>
      <c r="E83" s="28">
        <v>2.0000000000000001E-4</v>
      </c>
      <c r="F83" s="17">
        <f>E83*$G$36</f>
        <v>0.17</v>
      </c>
    </row>
    <row r="84" spans="1:8" ht="32.25" customHeight="1">
      <c r="A84" s="34" t="s">
        <v>7</v>
      </c>
      <c r="B84" s="237" t="s">
        <v>86</v>
      </c>
      <c r="C84" s="237"/>
      <c r="D84" s="237"/>
      <c r="E84" s="36">
        <f>E83*E72</f>
        <v>1E-4</v>
      </c>
      <c r="F84" s="35">
        <f>F83*E72</f>
        <v>0.06</v>
      </c>
    </row>
    <row r="85" spans="1:8">
      <c r="A85" s="210" t="s">
        <v>77</v>
      </c>
      <c r="B85" s="211"/>
      <c r="C85" s="211"/>
      <c r="D85" s="212"/>
      <c r="E85" s="29">
        <f>SUM(E83:E84)</f>
        <v>2.9999999999999997E-4</v>
      </c>
      <c r="F85" s="15">
        <f>SUM(F83:F84)</f>
        <v>0.23</v>
      </c>
    </row>
    <row r="87" spans="1:8">
      <c r="A87" s="229" t="s">
        <v>87</v>
      </c>
      <c r="B87" s="229"/>
      <c r="C87" s="229"/>
      <c r="D87" s="229"/>
      <c r="E87" s="229"/>
      <c r="F87" s="229"/>
    </row>
    <row r="88" spans="1:8">
      <c r="G88" s="37"/>
    </row>
    <row r="89" spans="1:8">
      <c r="A89" s="5" t="s">
        <v>88</v>
      </c>
      <c r="B89" s="205" t="s">
        <v>89</v>
      </c>
      <c r="C89" s="205"/>
      <c r="D89" s="205"/>
      <c r="E89" s="5" t="s">
        <v>32</v>
      </c>
      <c r="F89" s="15" t="s">
        <v>33</v>
      </c>
    </row>
    <row r="90" spans="1:8">
      <c r="A90" s="34" t="s">
        <v>5</v>
      </c>
      <c r="B90" s="238" t="s">
        <v>90</v>
      </c>
      <c r="C90" s="238"/>
      <c r="D90" s="238"/>
      <c r="E90" s="36">
        <v>4.1999999999999997E-3</v>
      </c>
      <c r="F90" s="35">
        <f>E90*$G$36</f>
        <v>3.67</v>
      </c>
      <c r="G90" s="33"/>
      <c r="H90" s="33"/>
    </row>
    <row r="91" spans="1:8">
      <c r="A91" s="34" t="s">
        <v>7</v>
      </c>
      <c r="B91" s="237" t="s">
        <v>91</v>
      </c>
      <c r="C91" s="237"/>
      <c r="D91" s="237"/>
      <c r="E91" s="36">
        <v>2.9999999999999997E-4</v>
      </c>
      <c r="F91" s="35">
        <f>F90*E69</f>
        <v>0.28999999999999998</v>
      </c>
      <c r="G91" s="10"/>
    </row>
    <row r="92" spans="1:8" ht="12.75" customHeight="1">
      <c r="A92" s="34" t="s">
        <v>10</v>
      </c>
      <c r="B92" s="239" t="s">
        <v>92</v>
      </c>
      <c r="C92" s="239"/>
      <c r="D92" s="239"/>
      <c r="E92" s="36">
        <v>4.3499999999999997E-2</v>
      </c>
      <c r="F92" s="35">
        <f>E92*$G$36</f>
        <v>38</v>
      </c>
      <c r="G92" s="10"/>
    </row>
    <row r="93" spans="1:8">
      <c r="A93" s="34" t="s">
        <v>13</v>
      </c>
      <c r="B93" s="237" t="s">
        <v>93</v>
      </c>
      <c r="C93" s="237"/>
      <c r="D93" s="237"/>
      <c r="E93" s="36">
        <v>1.9400000000000001E-2</v>
      </c>
      <c r="F93" s="35">
        <f>E93*$G$36</f>
        <v>16.95</v>
      </c>
      <c r="G93" s="7"/>
    </row>
    <row r="94" spans="1:8">
      <c r="A94" s="34" t="s">
        <v>38</v>
      </c>
      <c r="B94" s="237" t="s">
        <v>94</v>
      </c>
      <c r="C94" s="237"/>
      <c r="D94" s="237"/>
      <c r="E94" s="36">
        <f>E93*E72</f>
        <v>7.1000000000000004E-3</v>
      </c>
      <c r="F94" s="35">
        <f>E94*$G$36</f>
        <v>6.2</v>
      </c>
      <c r="G94" s="7"/>
    </row>
    <row r="95" spans="1:8" ht="12.75" customHeight="1">
      <c r="A95" s="34" t="s">
        <v>40</v>
      </c>
      <c r="B95" s="240" t="s">
        <v>95</v>
      </c>
      <c r="C95" s="241"/>
      <c r="D95" s="242"/>
      <c r="E95" s="38">
        <v>6.4999999999999997E-3</v>
      </c>
      <c r="F95" s="35">
        <f>E95*$G$36</f>
        <v>5.68</v>
      </c>
      <c r="G95" s="7"/>
    </row>
    <row r="96" spans="1:8">
      <c r="A96" s="243" t="s">
        <v>77</v>
      </c>
      <c r="B96" s="244"/>
      <c r="C96" s="244"/>
      <c r="D96" s="245"/>
      <c r="E96" s="39">
        <f>SUM(E90:E95)</f>
        <v>8.1000000000000003E-2</v>
      </c>
      <c r="F96" s="40">
        <f>SUM(F90:F95)</f>
        <v>70.790000000000006</v>
      </c>
      <c r="G96" s="10"/>
    </row>
    <row r="98" spans="1:7">
      <c r="A98" s="229" t="s">
        <v>96</v>
      </c>
      <c r="B98" s="229"/>
      <c r="C98" s="229"/>
      <c r="D98" s="229"/>
      <c r="E98" s="229"/>
      <c r="F98" s="229"/>
    </row>
    <row r="100" spans="1:7" ht="30.75" customHeight="1">
      <c r="A100" s="41" t="s">
        <v>97</v>
      </c>
      <c r="B100" s="246" t="s">
        <v>98</v>
      </c>
      <c r="C100" s="247"/>
      <c r="D100" s="248"/>
      <c r="E100" s="41" t="s">
        <v>32</v>
      </c>
      <c r="F100" s="40" t="s">
        <v>33</v>
      </c>
    </row>
    <row r="101" spans="1:7">
      <c r="A101" s="34" t="s">
        <v>5</v>
      </c>
      <c r="B101" s="249" t="s">
        <v>272</v>
      </c>
      <c r="C101" s="249"/>
      <c r="D101" s="249"/>
      <c r="E101" s="46">
        <v>0.121</v>
      </c>
      <c r="F101" s="35">
        <f t="shared" ref="F101:F106" si="1">E101*$G$36</f>
        <v>105.71</v>
      </c>
      <c r="G101" s="43"/>
    </row>
    <row r="102" spans="1:7">
      <c r="A102" s="34" t="s">
        <v>7</v>
      </c>
      <c r="B102" s="237" t="s">
        <v>100</v>
      </c>
      <c r="C102" s="237"/>
      <c r="D102" s="237"/>
      <c r="E102" s="38">
        <v>1.66E-2</v>
      </c>
      <c r="F102" s="35">
        <f t="shared" si="1"/>
        <v>14.5</v>
      </c>
    </row>
    <row r="103" spans="1:7">
      <c r="A103" s="34" t="s">
        <v>10</v>
      </c>
      <c r="B103" s="250" t="s">
        <v>273</v>
      </c>
      <c r="C103" s="251"/>
      <c r="D103" s="252"/>
      <c r="E103" s="36">
        <v>2.0000000000000001E-4</v>
      </c>
      <c r="F103" s="35">
        <f t="shared" si="1"/>
        <v>0.17</v>
      </c>
    </row>
    <row r="104" spans="1:7">
      <c r="A104" s="34" t="s">
        <v>13</v>
      </c>
      <c r="B104" s="250" t="s">
        <v>102</v>
      </c>
      <c r="C104" s="251"/>
      <c r="D104" s="252"/>
      <c r="E104" s="38">
        <v>2.8E-3</v>
      </c>
      <c r="F104" s="35">
        <f t="shared" si="1"/>
        <v>2.4500000000000002</v>
      </c>
      <c r="G104" s="32"/>
    </row>
    <row r="105" spans="1:7">
      <c r="A105" s="34" t="s">
        <v>38</v>
      </c>
      <c r="B105" s="237" t="s">
        <v>103</v>
      </c>
      <c r="C105" s="237"/>
      <c r="D105" s="237"/>
      <c r="E105" s="38">
        <v>2.9999999999999997E-4</v>
      </c>
      <c r="F105" s="35">
        <f t="shared" si="1"/>
        <v>0.26</v>
      </c>
      <c r="G105" s="32"/>
    </row>
    <row r="106" spans="1:7">
      <c r="A106" s="34" t="s">
        <v>40</v>
      </c>
      <c r="B106" s="250" t="s">
        <v>104</v>
      </c>
      <c r="C106" s="251"/>
      <c r="D106" s="252"/>
      <c r="E106" s="36">
        <v>0</v>
      </c>
      <c r="F106" s="35">
        <f t="shared" si="1"/>
        <v>0</v>
      </c>
    </row>
    <row r="107" spans="1:7">
      <c r="A107" s="253" t="s">
        <v>81</v>
      </c>
      <c r="B107" s="254"/>
      <c r="C107" s="254"/>
      <c r="D107" s="255"/>
      <c r="E107" s="45">
        <f>SUM(E101:E106)</f>
        <v>0.1409</v>
      </c>
      <c r="F107" s="40">
        <f>SUM(F101:F106)</f>
        <v>123.09</v>
      </c>
    </row>
    <row r="108" spans="1:7">
      <c r="A108" s="34" t="s">
        <v>42</v>
      </c>
      <c r="B108" s="237" t="s">
        <v>274</v>
      </c>
      <c r="C108" s="237"/>
      <c r="D108" s="237"/>
      <c r="E108" s="46">
        <f>E107*E72</f>
        <v>5.1900000000000002E-2</v>
      </c>
      <c r="F108" s="35">
        <f>F107*E72</f>
        <v>45.3</v>
      </c>
    </row>
    <row r="109" spans="1:7">
      <c r="A109" s="243" t="s">
        <v>77</v>
      </c>
      <c r="B109" s="244"/>
      <c r="C109" s="244"/>
      <c r="D109" s="244"/>
      <c r="E109" s="39">
        <f>E107+E108</f>
        <v>0.1928</v>
      </c>
      <c r="F109" s="40">
        <f>SUM(F107:F108)</f>
        <v>168.39</v>
      </c>
    </row>
    <row r="111" spans="1:7">
      <c r="A111" s="219" t="s">
        <v>106</v>
      </c>
      <c r="B111" s="219"/>
      <c r="C111" s="219"/>
      <c r="D111" s="219"/>
      <c r="E111" s="219"/>
      <c r="F111" s="219"/>
    </row>
    <row r="112" spans="1:7">
      <c r="A112" s="47"/>
    </row>
    <row r="113" spans="1:8">
      <c r="A113" s="5">
        <v>4</v>
      </c>
      <c r="B113" s="205" t="s">
        <v>107</v>
      </c>
      <c r="C113" s="205"/>
      <c r="D113" s="205"/>
      <c r="E113" s="205"/>
      <c r="F113" s="17" t="s">
        <v>33</v>
      </c>
    </row>
    <row r="114" spans="1:8">
      <c r="A114" s="3" t="s">
        <v>67</v>
      </c>
      <c r="B114" s="230" t="s">
        <v>108</v>
      </c>
      <c r="C114" s="230"/>
      <c r="D114" s="230"/>
      <c r="E114" s="230"/>
      <c r="F114" s="17">
        <f>F72</f>
        <v>321.49</v>
      </c>
    </row>
    <row r="115" spans="1:8">
      <c r="A115" s="3" t="s">
        <v>79</v>
      </c>
      <c r="B115" s="256" t="s">
        <v>109</v>
      </c>
      <c r="C115" s="256"/>
      <c r="D115" s="256"/>
      <c r="E115" s="256"/>
      <c r="F115" s="17">
        <f>F80</f>
        <v>99.55</v>
      </c>
    </row>
    <row r="116" spans="1:8">
      <c r="A116" s="3" t="s">
        <v>83</v>
      </c>
      <c r="B116" s="230" t="s">
        <v>275</v>
      </c>
      <c r="C116" s="230"/>
      <c r="D116" s="230"/>
      <c r="E116" s="230"/>
      <c r="F116" s="17">
        <f>F85</f>
        <v>0.23</v>
      </c>
    </row>
    <row r="117" spans="1:8">
      <c r="A117" s="3" t="s">
        <v>88</v>
      </c>
      <c r="B117" s="230" t="s">
        <v>111</v>
      </c>
      <c r="C117" s="230"/>
      <c r="D117" s="230"/>
      <c r="E117" s="230"/>
      <c r="F117" s="17">
        <f>F96</f>
        <v>70.790000000000006</v>
      </c>
    </row>
    <row r="118" spans="1:8">
      <c r="A118" s="3" t="s">
        <v>97</v>
      </c>
      <c r="B118" s="230" t="s">
        <v>112</v>
      </c>
      <c r="C118" s="230"/>
      <c r="D118" s="230"/>
      <c r="E118" s="230"/>
      <c r="F118" s="17">
        <f>F109</f>
        <v>168.39</v>
      </c>
    </row>
    <row r="119" spans="1:8">
      <c r="A119" s="3" t="s">
        <v>113</v>
      </c>
      <c r="B119" s="230" t="s">
        <v>55</v>
      </c>
      <c r="C119" s="230"/>
      <c r="D119" s="230"/>
      <c r="E119" s="230"/>
      <c r="F119" s="17"/>
    </row>
    <row r="120" spans="1:8">
      <c r="A120" s="205" t="s">
        <v>77</v>
      </c>
      <c r="B120" s="205"/>
      <c r="C120" s="205"/>
      <c r="D120" s="205"/>
      <c r="E120" s="205"/>
      <c r="F120" s="15">
        <f>SUM(F114:F119)</f>
        <v>660.45</v>
      </c>
    </row>
    <row r="122" spans="1:8">
      <c r="A122" s="219" t="s">
        <v>276</v>
      </c>
      <c r="B122" s="219"/>
      <c r="C122" s="219"/>
      <c r="D122" s="219"/>
      <c r="E122" s="219"/>
      <c r="F122" s="219"/>
      <c r="G122" s="48"/>
    </row>
    <row r="124" spans="1:8">
      <c r="A124" s="5">
        <v>5</v>
      </c>
      <c r="B124" s="205" t="s">
        <v>115</v>
      </c>
      <c r="C124" s="205"/>
      <c r="D124" s="205"/>
      <c r="E124" s="5" t="s">
        <v>32</v>
      </c>
      <c r="F124" s="15" t="s">
        <v>33</v>
      </c>
    </row>
    <row r="125" spans="1:8">
      <c r="A125" s="34" t="s">
        <v>5</v>
      </c>
      <c r="B125" s="257" t="s">
        <v>116</v>
      </c>
      <c r="C125" s="257"/>
      <c r="D125" s="257"/>
      <c r="E125" s="46">
        <v>0.03</v>
      </c>
      <c r="F125" s="35" t="e">
        <f>E125*($G$36+$F$48+$F$57+$F$120)</f>
        <v>#REF!</v>
      </c>
    </row>
    <row r="126" spans="1:8">
      <c r="A126" s="34" t="s">
        <v>7</v>
      </c>
      <c r="B126" s="258" t="s">
        <v>117</v>
      </c>
      <c r="C126" s="259"/>
      <c r="D126" s="259"/>
      <c r="E126" s="49">
        <f>E127+E128+E129</f>
        <v>0.14249999999999999</v>
      </c>
      <c r="F126" s="40" t="e">
        <f>SUM(F127:F129)</f>
        <v>#REF!</v>
      </c>
    </row>
    <row r="127" spans="1:8">
      <c r="A127" s="34" t="s">
        <v>118</v>
      </c>
      <c r="B127" s="250" t="s">
        <v>119</v>
      </c>
      <c r="C127" s="251"/>
      <c r="D127" s="252"/>
      <c r="E127" s="36">
        <v>7.5999999999999998E-2</v>
      </c>
      <c r="F127" s="35" t="e">
        <f>E127*(G36+F48+F57+F120+F125+F131)/(1-E126)</f>
        <v>#REF!</v>
      </c>
      <c r="H127" s="68"/>
    </row>
    <row r="128" spans="1:8">
      <c r="A128" s="34" t="s">
        <v>120</v>
      </c>
      <c r="B128" s="250" t="s">
        <v>121</v>
      </c>
      <c r="C128" s="251"/>
      <c r="D128" s="252"/>
      <c r="E128" s="36">
        <v>1.6500000000000001E-2</v>
      </c>
      <c r="F128" s="35" t="e">
        <f>E128*(G36+F48+F57+F120+F125+F131)/(1-E126)</f>
        <v>#REF!</v>
      </c>
      <c r="H128" s="68"/>
    </row>
    <row r="129" spans="1:9">
      <c r="A129" s="34" t="s">
        <v>122</v>
      </c>
      <c r="B129" s="295" t="s">
        <v>123</v>
      </c>
      <c r="C129" s="296"/>
      <c r="D129" s="297"/>
      <c r="E129" s="36">
        <v>0.05</v>
      </c>
      <c r="F129" s="35" t="e">
        <f>E129*(G36+F48+F57+F120+F125+F131)/(1-E126)</f>
        <v>#REF!</v>
      </c>
      <c r="H129" s="68"/>
    </row>
    <row r="130" spans="1:9">
      <c r="A130" s="34" t="s">
        <v>124</v>
      </c>
      <c r="B130" s="250" t="s">
        <v>125</v>
      </c>
      <c r="C130" s="251"/>
      <c r="D130" s="252"/>
      <c r="E130" s="51"/>
      <c r="F130" s="40"/>
    </row>
    <row r="131" spans="1:9">
      <c r="A131" s="34" t="s">
        <v>10</v>
      </c>
      <c r="B131" s="250" t="s">
        <v>126</v>
      </c>
      <c r="C131" s="251"/>
      <c r="D131" s="252"/>
      <c r="E131" s="46">
        <v>7.0000000000000007E-2</v>
      </c>
      <c r="F131" s="35" t="e">
        <f>E131*($G$36+$F$48+$F$57+$F$120+F125)</f>
        <v>#REF!</v>
      </c>
    </row>
    <row r="132" spans="1:9">
      <c r="A132" s="243" t="s">
        <v>77</v>
      </c>
      <c r="B132" s="244"/>
      <c r="C132" s="244"/>
      <c r="D132" s="244"/>
      <c r="E132" s="245"/>
      <c r="F132" s="40" t="e">
        <f>F125+F126+F131</f>
        <v>#REF!</v>
      </c>
      <c r="G132" s="52"/>
    </row>
    <row r="135" spans="1:9" ht="32.25" customHeight="1">
      <c r="A135" s="258" t="s">
        <v>277</v>
      </c>
      <c r="B135" s="259"/>
      <c r="C135" s="259"/>
      <c r="D135" s="259"/>
      <c r="E135" s="298"/>
      <c r="F135" s="35" t="s">
        <v>33</v>
      </c>
    </row>
    <row r="136" spans="1:9">
      <c r="A136" s="34" t="s">
        <v>5</v>
      </c>
      <c r="B136" s="238" t="s">
        <v>128</v>
      </c>
      <c r="C136" s="238"/>
      <c r="D136" s="238"/>
      <c r="E136" s="238"/>
      <c r="F136" s="35">
        <f>G36</f>
        <v>873.6</v>
      </c>
    </row>
    <row r="137" spans="1:9">
      <c r="A137" s="34" t="s">
        <v>7</v>
      </c>
      <c r="B137" s="238" t="s">
        <v>129</v>
      </c>
      <c r="C137" s="238"/>
      <c r="D137" s="238"/>
      <c r="E137" s="238"/>
      <c r="F137" s="35">
        <f>F48</f>
        <v>634.58000000000004</v>
      </c>
    </row>
    <row r="138" spans="1:9">
      <c r="A138" s="34" t="s">
        <v>10</v>
      </c>
      <c r="B138" s="238" t="s">
        <v>130</v>
      </c>
      <c r="C138" s="238"/>
      <c r="D138" s="238"/>
      <c r="E138" s="238"/>
      <c r="F138" s="35" t="e">
        <f>F57</f>
        <v>#REF!</v>
      </c>
    </row>
    <row r="139" spans="1:9">
      <c r="A139" s="34" t="s">
        <v>13</v>
      </c>
      <c r="B139" s="238" t="s">
        <v>131</v>
      </c>
      <c r="C139" s="238"/>
      <c r="D139" s="238"/>
      <c r="E139" s="238"/>
      <c r="F139" s="35">
        <f>F120</f>
        <v>660.45</v>
      </c>
      <c r="G139" s="52"/>
    </row>
    <row r="140" spans="1:9" ht="16.5" customHeight="1">
      <c r="A140" s="243" t="s">
        <v>81</v>
      </c>
      <c r="B140" s="244"/>
      <c r="C140" s="244"/>
      <c r="D140" s="244"/>
      <c r="E140" s="245"/>
      <c r="F140" s="40" t="e">
        <f>SUM(F136:F139)</f>
        <v>#REF!</v>
      </c>
      <c r="G140" s="52"/>
    </row>
    <row r="141" spans="1:9">
      <c r="A141" s="34" t="s">
        <v>38</v>
      </c>
      <c r="B141" s="238" t="s">
        <v>132</v>
      </c>
      <c r="C141" s="238"/>
      <c r="D141" s="238"/>
      <c r="E141" s="238"/>
      <c r="F141" s="35" t="e">
        <f>F132</f>
        <v>#REF!</v>
      </c>
    </row>
    <row r="142" spans="1:9">
      <c r="A142" s="280" t="s">
        <v>77</v>
      </c>
      <c r="B142" s="280"/>
      <c r="C142" s="280"/>
      <c r="D142" s="280"/>
      <c r="E142" s="280"/>
      <c r="F142" s="53" t="e">
        <f>SUM(F140:F141)</f>
        <v>#REF!</v>
      </c>
      <c r="G142" s="52" t="e">
        <f>(F140+F131+F125)/(1-E126)</f>
        <v>#REF!</v>
      </c>
      <c r="H142" s="52"/>
    </row>
    <row r="143" spans="1:9">
      <c r="D143" s="281" t="s">
        <v>133</v>
      </c>
      <c r="E143" s="281"/>
      <c r="F143" s="54" t="e">
        <f>F142/G36</f>
        <v>#REF!</v>
      </c>
    </row>
    <row r="144" spans="1:9" ht="17.25" customHeight="1">
      <c r="A144" s="69"/>
      <c r="B144" s="69"/>
      <c r="C144" s="69"/>
      <c r="D144" s="69"/>
      <c r="E144" s="69"/>
      <c r="F144" s="69"/>
      <c r="G144" s="69"/>
      <c r="H144" s="69"/>
      <c r="I144" s="70"/>
    </row>
    <row r="145" spans="1:6" ht="28.5" customHeight="1">
      <c r="A145" s="282" t="s">
        <v>134</v>
      </c>
      <c r="B145" s="282"/>
      <c r="C145" s="282"/>
      <c r="D145" s="282"/>
      <c r="E145" s="282"/>
      <c r="F145" s="282"/>
    </row>
    <row r="146" spans="1:6">
      <c r="A146" s="55"/>
      <c r="B146" s="55"/>
      <c r="C146" s="55"/>
      <c r="D146" s="55"/>
      <c r="E146" s="55"/>
      <c r="F146" s="55"/>
    </row>
    <row r="147" spans="1:6" ht="22.5" customHeight="1">
      <c r="A147" s="56" t="s">
        <v>135</v>
      </c>
      <c r="B147" s="57"/>
      <c r="C147" s="58"/>
      <c r="D147" s="59" t="s">
        <v>136</v>
      </c>
      <c r="E147" s="57"/>
      <c r="F147" s="60"/>
    </row>
    <row r="148" spans="1:6" ht="15.75" customHeight="1">
      <c r="A148" s="283" t="s">
        <v>137</v>
      </c>
      <c r="B148" s="284"/>
      <c r="C148" s="285"/>
      <c r="D148" s="286">
        <v>8.3299999999999999E-2</v>
      </c>
      <c r="E148" s="287"/>
      <c r="F148" s="288"/>
    </row>
    <row r="149" spans="1:6" ht="16.5" customHeight="1">
      <c r="A149" s="289" t="s">
        <v>138</v>
      </c>
      <c r="B149" s="290"/>
      <c r="C149" s="291"/>
      <c r="D149" s="292">
        <v>0.121</v>
      </c>
      <c r="E149" s="293"/>
      <c r="F149" s="294"/>
    </row>
    <row r="150" spans="1:6" ht="27.75" customHeight="1">
      <c r="A150" s="260" t="s">
        <v>139</v>
      </c>
      <c r="B150" s="261"/>
      <c r="C150" s="262"/>
      <c r="D150" s="263">
        <v>0.05</v>
      </c>
      <c r="E150" s="264"/>
      <c r="F150" s="265"/>
    </row>
    <row r="151" spans="1:6" ht="18.75" customHeight="1">
      <c r="A151" s="266" t="s">
        <v>81</v>
      </c>
      <c r="B151" s="267"/>
      <c r="C151" s="268"/>
      <c r="D151" s="269">
        <v>0.25430000000000003</v>
      </c>
      <c r="E151" s="270"/>
      <c r="F151" s="271"/>
    </row>
    <row r="152" spans="1:6" ht="29.25" customHeight="1">
      <c r="A152" s="272" t="s">
        <v>140</v>
      </c>
      <c r="B152" s="273"/>
      <c r="C152" s="274"/>
      <c r="D152" s="62">
        <v>7.39</v>
      </c>
      <c r="E152" s="63">
        <v>7.6</v>
      </c>
      <c r="F152" s="64">
        <v>7.8200000000000006E-2</v>
      </c>
    </row>
    <row r="153" spans="1:6" ht="25.5" customHeight="1">
      <c r="A153" s="275" t="s">
        <v>141</v>
      </c>
      <c r="B153" s="276"/>
      <c r="C153" s="277"/>
      <c r="D153" s="65">
        <v>32.82</v>
      </c>
      <c r="E153" s="65">
        <v>33.03</v>
      </c>
      <c r="F153" s="66">
        <v>0.33250000000000002</v>
      </c>
    </row>
    <row r="154" spans="1:6" ht="40.5" customHeight="1">
      <c r="A154" s="278" t="s">
        <v>142</v>
      </c>
      <c r="B154" s="278"/>
      <c r="C154" s="278"/>
      <c r="D154" s="278"/>
      <c r="E154" s="278"/>
      <c r="F154" s="278"/>
    </row>
  </sheetData>
  <mergeCells count="136">
    <mergeCell ref="A150:C150"/>
    <mergeCell ref="D150:F150"/>
    <mergeCell ref="A151:C151"/>
    <mergeCell ref="D151:F151"/>
    <mergeCell ref="A152:C152"/>
    <mergeCell ref="A153:C153"/>
    <mergeCell ref="A154:F154"/>
    <mergeCell ref="G64:G71"/>
    <mergeCell ref="B139:E139"/>
    <mergeCell ref="A140:E140"/>
    <mergeCell ref="B141:E141"/>
    <mergeCell ref="A142:E142"/>
    <mergeCell ref="D143:E143"/>
    <mergeCell ref="A145:F145"/>
    <mergeCell ref="A148:C148"/>
    <mergeCell ref="D148:F148"/>
    <mergeCell ref="A149:C149"/>
    <mergeCell ref="D149:F149"/>
    <mergeCell ref="B128:D128"/>
    <mergeCell ref="B129:D129"/>
    <mergeCell ref="B130:D130"/>
    <mergeCell ref="B131:D131"/>
    <mergeCell ref="A132:E132"/>
    <mergeCell ref="A135:E135"/>
    <mergeCell ref="B136:E136"/>
    <mergeCell ref="B137:E137"/>
    <mergeCell ref="B138:E138"/>
    <mergeCell ref="B117:E117"/>
    <mergeCell ref="B118:E118"/>
    <mergeCell ref="B119:E119"/>
    <mergeCell ref="A120:E120"/>
    <mergeCell ref="A122:F122"/>
    <mergeCell ref="B124:D124"/>
    <mergeCell ref="B125:D125"/>
    <mergeCell ref="B126:D126"/>
    <mergeCell ref="B127:D127"/>
    <mergeCell ref="B106:D106"/>
    <mergeCell ref="A107:D107"/>
    <mergeCell ref="B108:D108"/>
    <mergeCell ref="A109:D109"/>
    <mergeCell ref="A111:F111"/>
    <mergeCell ref="B113:E113"/>
    <mergeCell ref="B114:E114"/>
    <mergeCell ref="B115:E115"/>
    <mergeCell ref="B116:E116"/>
    <mergeCell ref="B95:D95"/>
    <mergeCell ref="A96:D96"/>
    <mergeCell ref="A98:F98"/>
    <mergeCell ref="B100:D100"/>
    <mergeCell ref="B101:D101"/>
    <mergeCell ref="B102:D102"/>
    <mergeCell ref="B103:D103"/>
    <mergeCell ref="B104:D104"/>
    <mergeCell ref="B105:D105"/>
    <mergeCell ref="B84:D84"/>
    <mergeCell ref="A85:D85"/>
    <mergeCell ref="A87:F87"/>
    <mergeCell ref="B89:D89"/>
    <mergeCell ref="B90:D90"/>
    <mergeCell ref="B91:D91"/>
    <mergeCell ref="B92:D92"/>
    <mergeCell ref="B93:D93"/>
    <mergeCell ref="B94:D94"/>
    <mergeCell ref="A72:D72"/>
    <mergeCell ref="A74:F74"/>
    <mergeCell ref="B76:D76"/>
    <mergeCell ref="B77:D77"/>
    <mergeCell ref="A78:D78"/>
    <mergeCell ref="B79:D79"/>
    <mergeCell ref="A80:D80"/>
    <mergeCell ref="B82:D82"/>
    <mergeCell ref="B83:D83"/>
    <mergeCell ref="B63:D63"/>
    <mergeCell ref="B64:D64"/>
    <mergeCell ref="B65:D65"/>
    <mergeCell ref="B66:D66"/>
    <mergeCell ref="B67:D67"/>
    <mergeCell ref="B68:D68"/>
    <mergeCell ref="B69:D69"/>
    <mergeCell ref="B70:D70"/>
    <mergeCell ref="B71:D71"/>
    <mergeCell ref="A50:F50"/>
    <mergeCell ref="B52:E52"/>
    <mergeCell ref="B53:E53"/>
    <mergeCell ref="B54:E54"/>
    <mergeCell ref="B55:E55"/>
    <mergeCell ref="B56:E56"/>
    <mergeCell ref="A57:E57"/>
    <mergeCell ref="A59:F59"/>
    <mergeCell ref="B61:F61"/>
    <mergeCell ref="B40:E40"/>
    <mergeCell ref="B41:C41"/>
    <mergeCell ref="B42:C42"/>
    <mergeCell ref="B43:E43"/>
    <mergeCell ref="B44:E44"/>
    <mergeCell ref="B45:E45"/>
    <mergeCell ref="B46:E46"/>
    <mergeCell ref="B47:E47"/>
    <mergeCell ref="A48:E48"/>
    <mergeCell ref="C29:E29"/>
    <mergeCell ref="C30:E30"/>
    <mergeCell ref="C31:E31"/>
    <mergeCell ref="C32:E32"/>
    <mergeCell ref="C33:E33"/>
    <mergeCell ref="C34:E34"/>
    <mergeCell ref="C35:E35"/>
    <mergeCell ref="B36:F36"/>
    <mergeCell ref="A38:F38"/>
    <mergeCell ref="B21:E21"/>
    <mergeCell ref="F21:G21"/>
    <mergeCell ref="B22:E22"/>
    <mergeCell ref="F22:G22"/>
    <mergeCell ref="B23:E23"/>
    <mergeCell ref="F23:G23"/>
    <mergeCell ref="B25:G25"/>
    <mergeCell ref="C27:E27"/>
    <mergeCell ref="C28:E28"/>
    <mergeCell ref="A13:G13"/>
    <mergeCell ref="C14:E14"/>
    <mergeCell ref="F14:G14"/>
    <mergeCell ref="A15:B15"/>
    <mergeCell ref="C15:E15"/>
    <mergeCell ref="F15:G15"/>
    <mergeCell ref="A17:G17"/>
    <mergeCell ref="A19:G19"/>
    <mergeCell ref="B20:E20"/>
    <mergeCell ref="F20:G20"/>
    <mergeCell ref="A1:G1"/>
    <mergeCell ref="C3:G3"/>
    <mergeCell ref="C4:G4"/>
    <mergeCell ref="C5:G5"/>
    <mergeCell ref="A7:G7"/>
    <mergeCell ref="B8:F8"/>
    <mergeCell ref="B9:F9"/>
    <mergeCell ref="B10:F10"/>
    <mergeCell ref="B11:F11"/>
  </mergeCells>
  <pageMargins left="0.51180555555555596" right="0.51180555555555596" top="0.78680555555555598" bottom="0.78680555555555598" header="0.31388888888888899" footer="0.31388888888888899"/>
  <pageSetup paperSize="9" orientation="portrait"/>
  <rowBreaks count="1" manualBreakCount="1">
    <brk id="109" max="16383" man="1"/>
  </rowBreaks>
  <legacy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54"/>
  <sheetViews>
    <sheetView topLeftCell="A114" zoomScale="115" zoomScaleNormal="115" workbookViewId="0">
      <selection activeCell="F143" sqref="F143"/>
    </sheetView>
  </sheetViews>
  <sheetFormatPr defaultColWidth="9.140625" defaultRowHeight="12.75"/>
  <cols>
    <col min="1" max="1" width="4" style="1" customWidth="1"/>
    <col min="2" max="2" width="12.28515625" style="1" customWidth="1"/>
    <col min="3" max="3" width="29.85546875" style="1" customWidth="1"/>
    <col min="4" max="4" width="7.28515625" style="1" customWidth="1"/>
    <col min="5" max="5" width="9" style="1" customWidth="1"/>
    <col min="6" max="6" width="15" style="2" customWidth="1"/>
    <col min="7" max="7" width="13.7109375" style="1" customWidth="1"/>
    <col min="8" max="8" width="9.5703125" style="1" customWidth="1"/>
    <col min="9" max="16" width="9.140625" style="1"/>
    <col min="17" max="17" width="11.7109375" style="1" customWidth="1"/>
    <col min="18" max="16384" width="9.140625" style="1"/>
  </cols>
  <sheetData>
    <row r="1" spans="1:7">
      <c r="A1" s="203" t="s">
        <v>278</v>
      </c>
      <c r="B1" s="203"/>
      <c r="C1" s="203"/>
      <c r="D1" s="203"/>
      <c r="E1" s="203"/>
      <c r="F1" s="203"/>
      <c r="G1" s="203"/>
    </row>
    <row r="3" spans="1:7">
      <c r="B3" s="3" t="s">
        <v>1</v>
      </c>
      <c r="C3" s="204"/>
      <c r="D3" s="204"/>
      <c r="E3" s="204"/>
      <c r="F3" s="204"/>
      <c r="G3" s="204"/>
    </row>
    <row r="4" spans="1:7">
      <c r="B4" s="3" t="s">
        <v>2</v>
      </c>
      <c r="C4" s="204"/>
      <c r="D4" s="204"/>
      <c r="E4" s="204"/>
      <c r="F4" s="204"/>
      <c r="G4" s="204"/>
    </row>
    <row r="5" spans="1:7">
      <c r="B5" s="3" t="s">
        <v>3</v>
      </c>
      <c r="C5" s="204"/>
      <c r="D5" s="204"/>
      <c r="E5" s="204"/>
      <c r="F5" s="204"/>
      <c r="G5" s="204"/>
    </row>
    <row r="7" spans="1:7">
      <c r="A7" s="205" t="s">
        <v>4</v>
      </c>
      <c r="B7" s="205"/>
      <c r="C7" s="205"/>
      <c r="D7" s="205"/>
      <c r="E7" s="205"/>
      <c r="F7" s="205"/>
      <c r="G7" s="205"/>
    </row>
    <row r="8" spans="1:7">
      <c r="A8" s="4" t="s">
        <v>5</v>
      </c>
      <c r="B8" s="206" t="s">
        <v>6</v>
      </c>
      <c r="C8" s="207"/>
      <c r="D8" s="207"/>
      <c r="E8" s="207"/>
      <c r="F8" s="208"/>
      <c r="G8" s="4"/>
    </row>
    <row r="9" spans="1:7">
      <c r="A9" s="4" t="s">
        <v>7</v>
      </c>
      <c r="B9" s="206" t="s">
        <v>8</v>
      </c>
      <c r="C9" s="207"/>
      <c r="D9" s="207"/>
      <c r="E9" s="207"/>
      <c r="F9" s="208"/>
      <c r="G9" s="4" t="s">
        <v>9</v>
      </c>
    </row>
    <row r="10" spans="1:7">
      <c r="A10" s="4" t="s">
        <v>10</v>
      </c>
      <c r="B10" s="206" t="s">
        <v>11</v>
      </c>
      <c r="C10" s="207"/>
      <c r="D10" s="207"/>
      <c r="E10" s="207"/>
      <c r="F10" s="208"/>
      <c r="G10" s="6" t="s">
        <v>12</v>
      </c>
    </row>
    <row r="11" spans="1:7">
      <c r="A11" s="4" t="s">
        <v>13</v>
      </c>
      <c r="B11" s="206" t="s">
        <v>14</v>
      </c>
      <c r="C11" s="207"/>
      <c r="D11" s="207"/>
      <c r="E11" s="207"/>
      <c r="F11" s="208"/>
      <c r="G11" s="4">
        <v>12</v>
      </c>
    </row>
    <row r="12" spans="1:7">
      <c r="G12" s="7"/>
    </row>
    <row r="13" spans="1:7">
      <c r="A13" s="209" t="s">
        <v>15</v>
      </c>
      <c r="B13" s="209"/>
      <c r="C13" s="209"/>
      <c r="D13" s="209"/>
      <c r="E13" s="209"/>
      <c r="F13" s="209"/>
      <c r="G13" s="209"/>
    </row>
    <row r="14" spans="1:7" ht="15" customHeight="1">
      <c r="A14" s="210" t="s">
        <v>16</v>
      </c>
      <c r="B14" s="211"/>
      <c r="C14" s="212"/>
      <c r="D14" s="210" t="s">
        <v>17</v>
      </c>
      <c r="E14" s="212"/>
      <c r="F14" s="205" t="s">
        <v>18</v>
      </c>
      <c r="G14" s="205"/>
    </row>
    <row r="15" spans="1:7" ht="36" customHeight="1">
      <c r="A15" s="421" t="s">
        <v>279</v>
      </c>
      <c r="B15" s="422"/>
      <c r="C15" s="423"/>
      <c r="D15" s="424" t="s">
        <v>267</v>
      </c>
      <c r="E15" s="425"/>
      <c r="F15" s="426" t="s">
        <v>280</v>
      </c>
      <c r="G15" s="427"/>
    </row>
    <row r="17" spans="1:7">
      <c r="A17" s="219" t="s">
        <v>21</v>
      </c>
      <c r="B17" s="219"/>
      <c r="C17" s="219"/>
      <c r="D17" s="219"/>
      <c r="E17" s="219"/>
      <c r="F17" s="219"/>
      <c r="G17" s="219"/>
    </row>
    <row r="18" spans="1:7">
      <c r="B18" s="10"/>
      <c r="C18" s="10"/>
      <c r="D18" s="10"/>
      <c r="E18" s="10"/>
      <c r="F18" s="11"/>
      <c r="G18" s="10"/>
    </row>
    <row r="19" spans="1:7">
      <c r="A19" s="205" t="s">
        <v>22</v>
      </c>
      <c r="B19" s="205"/>
      <c r="C19" s="205"/>
      <c r="D19" s="205"/>
      <c r="E19" s="205"/>
      <c r="F19" s="205"/>
      <c r="G19" s="205"/>
    </row>
    <row r="20" spans="1:7">
      <c r="A20" s="4">
        <v>1</v>
      </c>
      <c r="B20" s="220" t="s">
        <v>23</v>
      </c>
      <c r="C20" s="221"/>
      <c r="D20" s="221"/>
      <c r="E20" s="222"/>
      <c r="F20" s="210" t="s">
        <v>281</v>
      </c>
      <c r="G20" s="212"/>
    </row>
    <row r="21" spans="1:7">
      <c r="A21" s="4">
        <v>2</v>
      </c>
      <c r="B21" s="206" t="s">
        <v>25</v>
      </c>
      <c r="C21" s="207"/>
      <c r="D21" s="207"/>
      <c r="E21" s="208"/>
      <c r="F21" s="223">
        <v>1035.75</v>
      </c>
      <c r="G21" s="224"/>
    </row>
    <row r="22" spans="1:7">
      <c r="A22" s="4">
        <v>3</v>
      </c>
      <c r="B22" s="206" t="s">
        <v>26</v>
      </c>
      <c r="C22" s="207"/>
      <c r="D22" s="207"/>
      <c r="E22" s="208"/>
      <c r="F22" s="225" t="s">
        <v>27</v>
      </c>
      <c r="G22" s="226"/>
    </row>
    <row r="23" spans="1:7">
      <c r="A23" s="4">
        <v>4</v>
      </c>
      <c r="B23" s="206" t="s">
        <v>28</v>
      </c>
      <c r="C23" s="207"/>
      <c r="D23" s="207"/>
      <c r="E23" s="208"/>
      <c r="F23" s="227" t="s">
        <v>29</v>
      </c>
      <c r="G23" s="228"/>
    </row>
    <row r="24" spans="1:7">
      <c r="A24" s="10"/>
      <c r="B24" s="12"/>
      <c r="C24" s="12"/>
      <c r="D24" s="12"/>
      <c r="E24" s="12"/>
      <c r="F24" s="11"/>
      <c r="G24" s="13"/>
    </row>
    <row r="25" spans="1:7">
      <c r="A25" s="10"/>
      <c r="B25" s="229" t="s">
        <v>30</v>
      </c>
      <c r="C25" s="229"/>
      <c r="D25" s="229"/>
      <c r="E25" s="229"/>
      <c r="F25" s="229"/>
      <c r="G25" s="229"/>
    </row>
    <row r="27" spans="1:7">
      <c r="B27" s="4">
        <v>1</v>
      </c>
      <c r="C27" s="205" t="s">
        <v>31</v>
      </c>
      <c r="D27" s="205"/>
      <c r="E27" s="205"/>
      <c r="F27" s="15" t="s">
        <v>32</v>
      </c>
      <c r="G27" s="16" t="s">
        <v>33</v>
      </c>
    </row>
    <row r="28" spans="1:7">
      <c r="B28" s="4" t="s">
        <v>5</v>
      </c>
      <c r="C28" s="230" t="s">
        <v>34</v>
      </c>
      <c r="D28" s="230"/>
      <c r="E28" s="230"/>
      <c r="F28" s="17">
        <v>100</v>
      </c>
      <c r="G28" s="18">
        <v>1035.75</v>
      </c>
    </row>
    <row r="29" spans="1:7">
      <c r="B29" s="4" t="s">
        <v>7</v>
      </c>
      <c r="C29" s="230" t="s">
        <v>35</v>
      </c>
      <c r="D29" s="230"/>
      <c r="E29" s="230"/>
      <c r="F29" s="19">
        <v>0.3</v>
      </c>
      <c r="G29" s="17">
        <f>F29*G28</f>
        <v>310.73</v>
      </c>
    </row>
    <row r="30" spans="1:7">
      <c r="B30" s="4" t="s">
        <v>10</v>
      </c>
      <c r="C30" s="230" t="s">
        <v>36</v>
      </c>
      <c r="D30" s="230"/>
      <c r="E30" s="230"/>
      <c r="F30" s="19"/>
      <c r="G30" s="17">
        <v>0</v>
      </c>
    </row>
    <row r="31" spans="1:7">
      <c r="B31" s="4" t="s">
        <v>13</v>
      </c>
      <c r="C31" s="230" t="s">
        <v>37</v>
      </c>
      <c r="D31" s="230"/>
      <c r="E31" s="230"/>
      <c r="F31" s="19"/>
      <c r="G31" s="17">
        <v>0</v>
      </c>
    </row>
    <row r="32" spans="1:7">
      <c r="B32" s="4" t="s">
        <v>38</v>
      </c>
      <c r="C32" s="230" t="s">
        <v>39</v>
      </c>
      <c r="D32" s="230"/>
      <c r="E32" s="230"/>
      <c r="F32" s="19"/>
      <c r="G32" s="17">
        <v>0</v>
      </c>
    </row>
    <row r="33" spans="1:7">
      <c r="B33" s="4" t="s">
        <v>40</v>
      </c>
      <c r="C33" s="230" t="s">
        <v>41</v>
      </c>
      <c r="D33" s="230"/>
      <c r="E33" s="230"/>
      <c r="F33" s="19"/>
      <c r="G33" s="17">
        <v>0</v>
      </c>
    </row>
    <row r="34" spans="1:7">
      <c r="B34" s="4" t="s">
        <v>42</v>
      </c>
      <c r="C34" s="230" t="s">
        <v>43</v>
      </c>
      <c r="D34" s="230"/>
      <c r="E34" s="230"/>
      <c r="F34" s="19"/>
      <c r="G34" s="17">
        <v>0</v>
      </c>
    </row>
    <row r="35" spans="1:7">
      <c r="B35" s="4" t="s">
        <v>44</v>
      </c>
      <c r="C35" s="230" t="s">
        <v>45</v>
      </c>
      <c r="D35" s="230"/>
      <c r="E35" s="230"/>
      <c r="F35" s="19"/>
      <c r="G35" s="17">
        <f>F35*G28</f>
        <v>0</v>
      </c>
    </row>
    <row r="36" spans="1:7">
      <c r="B36" s="210" t="s">
        <v>46</v>
      </c>
      <c r="C36" s="211"/>
      <c r="D36" s="211"/>
      <c r="E36" s="211"/>
      <c r="F36" s="212"/>
      <c r="G36" s="15">
        <f>SUM(G28:G35)</f>
        <v>1346.48</v>
      </c>
    </row>
    <row r="38" spans="1:7" ht="15.75" customHeight="1">
      <c r="A38" s="231" t="s">
        <v>47</v>
      </c>
      <c r="B38" s="231"/>
      <c r="C38" s="231"/>
      <c r="D38" s="231"/>
      <c r="E38" s="231"/>
      <c r="F38" s="231"/>
      <c r="G38" s="10"/>
    </row>
    <row r="40" spans="1:7" ht="15.75" customHeight="1">
      <c r="A40" s="4">
        <v>2</v>
      </c>
      <c r="B40" s="210" t="s">
        <v>48</v>
      </c>
      <c r="C40" s="211"/>
      <c r="D40" s="211"/>
      <c r="E40" s="212"/>
      <c r="F40" s="15" t="s">
        <v>33</v>
      </c>
    </row>
    <row r="41" spans="1:7" ht="15.75" customHeight="1">
      <c r="A41" s="4" t="s">
        <v>5</v>
      </c>
      <c r="B41" s="206" t="s">
        <v>49</v>
      </c>
      <c r="C41" s="207"/>
      <c r="D41" s="20">
        <v>12</v>
      </c>
      <c r="E41" s="21">
        <v>6</v>
      </c>
      <c r="F41" s="22">
        <f>E41*22-(G28*6%)</f>
        <v>69.86</v>
      </c>
    </row>
    <row r="42" spans="1:7">
      <c r="A42" s="4" t="s">
        <v>7</v>
      </c>
      <c r="B42" s="206" t="s">
        <v>50</v>
      </c>
      <c r="C42" s="207"/>
      <c r="D42" s="20"/>
      <c r="E42" s="21">
        <v>20</v>
      </c>
      <c r="F42" s="23">
        <f>E42*22</f>
        <v>440</v>
      </c>
      <c r="G42" s="24"/>
    </row>
    <row r="43" spans="1:7">
      <c r="A43" s="4" t="s">
        <v>10</v>
      </c>
      <c r="B43" s="206" t="s">
        <v>51</v>
      </c>
      <c r="C43" s="207"/>
      <c r="D43" s="207"/>
      <c r="E43" s="208"/>
      <c r="F43" s="25">
        <v>150</v>
      </c>
      <c r="G43" s="24"/>
    </row>
    <row r="44" spans="1:7">
      <c r="A44" s="4" t="s">
        <v>13</v>
      </c>
      <c r="B44" s="206" t="s">
        <v>52</v>
      </c>
      <c r="C44" s="207"/>
      <c r="D44" s="207"/>
      <c r="E44" s="208"/>
      <c r="F44" s="26">
        <v>0</v>
      </c>
      <c r="G44" s="24"/>
    </row>
    <row r="45" spans="1:7">
      <c r="A45" s="4" t="s">
        <v>38</v>
      </c>
      <c r="B45" s="206" t="s">
        <v>53</v>
      </c>
      <c r="C45" s="207"/>
      <c r="D45" s="207"/>
      <c r="E45" s="208"/>
      <c r="F45" s="23">
        <v>2.5</v>
      </c>
      <c r="G45" s="24"/>
    </row>
    <row r="46" spans="1:7">
      <c r="A46" s="4" t="s">
        <v>42</v>
      </c>
      <c r="B46" s="206" t="s">
        <v>54</v>
      </c>
      <c r="C46" s="207"/>
      <c r="D46" s="207"/>
      <c r="E46" s="208"/>
      <c r="F46" s="23">
        <v>4.5</v>
      </c>
      <c r="G46" s="24"/>
    </row>
    <row r="47" spans="1:7">
      <c r="A47" s="4" t="s">
        <v>44</v>
      </c>
      <c r="B47" s="232" t="s">
        <v>55</v>
      </c>
      <c r="C47" s="233"/>
      <c r="D47" s="233"/>
      <c r="E47" s="234"/>
      <c r="F47" s="25">
        <v>0</v>
      </c>
      <c r="G47" s="24"/>
    </row>
    <row r="48" spans="1:7">
      <c r="A48" s="205" t="s">
        <v>56</v>
      </c>
      <c r="B48" s="205"/>
      <c r="C48" s="205"/>
      <c r="D48" s="205"/>
      <c r="E48" s="205"/>
      <c r="F48" s="27">
        <f>SUM(F41:F47)</f>
        <v>666.86</v>
      </c>
      <c r="G48" s="24"/>
    </row>
    <row r="49" spans="1:7">
      <c r="G49" s="24"/>
    </row>
    <row r="50" spans="1:7" ht="15.75" customHeight="1">
      <c r="A50" s="231" t="s">
        <v>57</v>
      </c>
      <c r="B50" s="231"/>
      <c r="C50" s="231"/>
      <c r="D50" s="231"/>
      <c r="E50" s="231"/>
      <c r="F50" s="231"/>
      <c r="G50" s="24"/>
    </row>
    <row r="51" spans="1:7">
      <c r="G51" s="24"/>
    </row>
    <row r="52" spans="1:7">
      <c r="A52" s="4">
        <v>3</v>
      </c>
      <c r="B52" s="205" t="s">
        <v>58</v>
      </c>
      <c r="C52" s="205"/>
      <c r="D52" s="205"/>
      <c r="E52" s="205"/>
      <c r="F52" s="15" t="s">
        <v>33</v>
      </c>
      <c r="G52" s="7"/>
    </row>
    <row r="53" spans="1:7">
      <c r="A53" s="4" t="s">
        <v>5</v>
      </c>
      <c r="B53" s="230" t="s">
        <v>214</v>
      </c>
      <c r="C53" s="230"/>
      <c r="D53" s="230"/>
      <c r="E53" s="230"/>
      <c r="F53" s="22" t="e">
        <f>#REF!</f>
        <v>#REF!</v>
      </c>
      <c r="G53" s="10"/>
    </row>
    <row r="54" spans="1:7">
      <c r="A54" s="4" t="s">
        <v>7</v>
      </c>
      <c r="B54" s="206" t="s">
        <v>60</v>
      </c>
      <c r="C54" s="207"/>
      <c r="D54" s="207"/>
      <c r="E54" s="208"/>
      <c r="F54" s="17">
        <v>0</v>
      </c>
      <c r="G54" s="12"/>
    </row>
    <row r="55" spans="1:7">
      <c r="A55" s="4" t="s">
        <v>10</v>
      </c>
      <c r="B55" s="230" t="s">
        <v>61</v>
      </c>
      <c r="C55" s="230"/>
      <c r="D55" s="230"/>
      <c r="E55" s="230"/>
      <c r="F55" s="22">
        <v>23.4</v>
      </c>
      <c r="G55" s="12"/>
    </row>
    <row r="56" spans="1:7">
      <c r="A56" s="4" t="s">
        <v>13</v>
      </c>
      <c r="B56" s="230" t="s">
        <v>62</v>
      </c>
      <c r="C56" s="230"/>
      <c r="D56" s="230"/>
      <c r="E56" s="230"/>
      <c r="F56" s="17">
        <v>0</v>
      </c>
      <c r="G56" s="10"/>
    </row>
    <row r="57" spans="1:7">
      <c r="A57" s="205" t="s">
        <v>63</v>
      </c>
      <c r="B57" s="205"/>
      <c r="C57" s="205"/>
      <c r="D57" s="205"/>
      <c r="E57" s="205"/>
      <c r="F57" s="15" t="e">
        <f>SUM(F53:F56)</f>
        <v>#REF!</v>
      </c>
      <c r="G57" s="12"/>
    </row>
    <row r="58" spans="1:7">
      <c r="G58" s="10"/>
    </row>
    <row r="59" spans="1:7">
      <c r="A59" s="219" t="s">
        <v>64</v>
      </c>
      <c r="B59" s="219"/>
      <c r="C59" s="219"/>
      <c r="D59" s="219"/>
      <c r="E59" s="219"/>
      <c r="F59" s="219"/>
    </row>
    <row r="60" spans="1:7">
      <c r="A60" s="9"/>
      <c r="B60" s="9"/>
      <c r="C60" s="9"/>
      <c r="D60" s="9"/>
      <c r="E60" s="9"/>
      <c r="F60" s="9"/>
    </row>
    <row r="61" spans="1:7">
      <c r="A61" s="9"/>
      <c r="B61" s="219" t="s">
        <v>65</v>
      </c>
      <c r="C61" s="219"/>
      <c r="D61" s="219"/>
      <c r="E61" s="219"/>
      <c r="F61" s="219"/>
    </row>
    <row r="62" spans="1:7">
      <c r="B62" s="1" t="s">
        <v>66</v>
      </c>
    </row>
    <row r="63" spans="1:7">
      <c r="A63" s="5" t="s">
        <v>67</v>
      </c>
      <c r="B63" s="205" t="s">
        <v>68</v>
      </c>
      <c r="C63" s="205"/>
      <c r="D63" s="205"/>
      <c r="E63" s="5" t="s">
        <v>32</v>
      </c>
      <c r="F63" s="15" t="s">
        <v>33</v>
      </c>
    </row>
    <row r="64" spans="1:7">
      <c r="A64" s="4" t="s">
        <v>5</v>
      </c>
      <c r="B64" s="230" t="s">
        <v>69</v>
      </c>
      <c r="C64" s="230"/>
      <c r="D64" s="230"/>
      <c r="E64" s="28">
        <v>0.2</v>
      </c>
      <c r="F64" s="17">
        <f t="shared" ref="F64:F71" si="0">E64*$G$36</f>
        <v>269.3</v>
      </c>
      <c r="G64" s="279"/>
    </row>
    <row r="65" spans="1:9">
      <c r="A65" s="4" t="s">
        <v>7</v>
      </c>
      <c r="B65" s="230" t="s">
        <v>70</v>
      </c>
      <c r="C65" s="230"/>
      <c r="D65" s="230"/>
      <c r="E65" s="28">
        <v>1.4999999999999999E-2</v>
      </c>
      <c r="F65" s="17">
        <f t="shared" si="0"/>
        <v>20.2</v>
      </c>
      <c r="G65" s="279"/>
    </row>
    <row r="66" spans="1:9">
      <c r="A66" s="4" t="s">
        <v>10</v>
      </c>
      <c r="B66" s="230" t="s">
        <v>71</v>
      </c>
      <c r="C66" s="230"/>
      <c r="D66" s="230"/>
      <c r="E66" s="28">
        <v>0.01</v>
      </c>
      <c r="F66" s="17">
        <f t="shared" si="0"/>
        <v>13.46</v>
      </c>
      <c r="G66" s="279"/>
    </row>
    <row r="67" spans="1:9">
      <c r="A67" s="4" t="s">
        <v>13</v>
      </c>
      <c r="B67" s="230" t="s">
        <v>72</v>
      </c>
      <c r="C67" s="230"/>
      <c r="D67" s="230"/>
      <c r="E67" s="28">
        <v>2E-3</v>
      </c>
      <c r="F67" s="17">
        <f t="shared" si="0"/>
        <v>2.69</v>
      </c>
      <c r="G67" s="279"/>
    </row>
    <row r="68" spans="1:9">
      <c r="A68" s="4" t="s">
        <v>38</v>
      </c>
      <c r="B68" s="230" t="s">
        <v>73</v>
      </c>
      <c r="C68" s="230"/>
      <c r="D68" s="230"/>
      <c r="E68" s="28">
        <v>2.5000000000000001E-2</v>
      </c>
      <c r="F68" s="17">
        <f t="shared" si="0"/>
        <v>33.659999999999997</v>
      </c>
      <c r="G68" s="279"/>
    </row>
    <row r="69" spans="1:9">
      <c r="A69" s="4" t="s">
        <v>40</v>
      </c>
      <c r="B69" s="230" t="s">
        <v>74</v>
      </c>
      <c r="C69" s="230"/>
      <c r="D69" s="230"/>
      <c r="E69" s="28">
        <v>0.08</v>
      </c>
      <c r="F69" s="17">
        <f t="shared" si="0"/>
        <v>107.72</v>
      </c>
      <c r="G69" s="279"/>
    </row>
    <row r="70" spans="1:9" ht="13.5">
      <c r="A70" s="4" t="s">
        <v>42</v>
      </c>
      <c r="B70" s="428" t="s">
        <v>282</v>
      </c>
      <c r="C70" s="428"/>
      <c r="D70" s="428"/>
      <c r="E70" s="28">
        <v>0.03</v>
      </c>
      <c r="F70" s="17">
        <f t="shared" si="0"/>
        <v>40.39</v>
      </c>
      <c r="G70" s="279"/>
    </row>
    <row r="71" spans="1:9">
      <c r="A71" s="4" t="s">
        <v>44</v>
      </c>
      <c r="B71" s="230" t="s">
        <v>76</v>
      </c>
      <c r="C71" s="230"/>
      <c r="D71" s="230"/>
      <c r="E71" s="28">
        <v>6.0000000000000001E-3</v>
      </c>
      <c r="F71" s="17">
        <f t="shared" si="0"/>
        <v>8.08</v>
      </c>
      <c r="G71" s="279"/>
    </row>
    <row r="72" spans="1:9">
      <c r="A72" s="205" t="s">
        <v>77</v>
      </c>
      <c r="B72" s="205"/>
      <c r="C72" s="205"/>
      <c r="D72" s="205"/>
      <c r="E72" s="29">
        <f>SUM(E64:E71)</f>
        <v>0.36799999999999999</v>
      </c>
      <c r="F72" s="15">
        <f>SUM(F64:F71)</f>
        <v>495.5</v>
      </c>
    </row>
    <row r="73" spans="1:9">
      <c r="A73" s="14"/>
      <c r="B73" s="14"/>
      <c r="C73" s="14"/>
      <c r="D73" s="14"/>
      <c r="E73" s="30"/>
      <c r="F73" s="31"/>
    </row>
    <row r="74" spans="1:9">
      <c r="A74" s="229" t="s">
        <v>78</v>
      </c>
      <c r="B74" s="229"/>
      <c r="C74" s="229"/>
      <c r="D74" s="229"/>
      <c r="E74" s="229"/>
      <c r="F74" s="229"/>
    </row>
    <row r="75" spans="1:9">
      <c r="B75" s="10"/>
      <c r="C75" s="10"/>
      <c r="D75" s="10"/>
      <c r="E75" s="32"/>
    </row>
    <row r="76" spans="1:9">
      <c r="A76" s="5" t="s">
        <v>79</v>
      </c>
      <c r="B76" s="205" t="s">
        <v>283</v>
      </c>
      <c r="C76" s="205"/>
      <c r="D76" s="205"/>
      <c r="E76" s="5" t="s">
        <v>32</v>
      </c>
      <c r="F76" s="15" t="s">
        <v>33</v>
      </c>
    </row>
    <row r="77" spans="1:9">
      <c r="A77" s="4" t="s">
        <v>5</v>
      </c>
      <c r="B77" s="230" t="s">
        <v>80</v>
      </c>
      <c r="C77" s="230"/>
      <c r="D77" s="230"/>
      <c r="E77" s="28">
        <v>8.3299999999999999E-2</v>
      </c>
      <c r="F77" s="17">
        <f>E77*$G$36</f>
        <v>112.16</v>
      </c>
      <c r="G77" s="33"/>
    </row>
    <row r="78" spans="1:9">
      <c r="A78" s="205" t="s">
        <v>81</v>
      </c>
      <c r="B78" s="205"/>
      <c r="C78" s="205"/>
      <c r="D78" s="205"/>
      <c r="E78" s="29">
        <f>E77</f>
        <v>8.3299999999999999E-2</v>
      </c>
      <c r="F78" s="15">
        <f>SUM(F77:F77)</f>
        <v>112.16</v>
      </c>
    </row>
    <row r="79" spans="1:9">
      <c r="A79" s="34" t="s">
        <v>7</v>
      </c>
      <c r="B79" s="237" t="s">
        <v>284</v>
      </c>
      <c r="C79" s="237"/>
      <c r="D79" s="237"/>
      <c r="E79" s="28">
        <f>E72*E77</f>
        <v>3.0700000000000002E-2</v>
      </c>
      <c r="F79" s="35">
        <f>F78*E72</f>
        <v>41.27</v>
      </c>
      <c r="G79" s="33"/>
      <c r="H79" s="33"/>
      <c r="I79" s="33"/>
    </row>
    <row r="80" spans="1:9">
      <c r="A80" s="210" t="s">
        <v>77</v>
      </c>
      <c r="B80" s="211"/>
      <c r="C80" s="211"/>
      <c r="D80" s="211"/>
      <c r="E80" s="29">
        <f>SUM(E78:E79)</f>
        <v>0.114</v>
      </c>
      <c r="F80" s="15">
        <f>SUM(F78:F79)</f>
        <v>153.43</v>
      </c>
      <c r="G80" s="33"/>
    </row>
    <row r="81" spans="1:8">
      <c r="B81" s="10"/>
      <c r="C81" s="10"/>
      <c r="D81" s="10"/>
      <c r="E81" s="32"/>
    </row>
    <row r="82" spans="1:8">
      <c r="A82" s="5" t="s">
        <v>83</v>
      </c>
      <c r="B82" s="210" t="s">
        <v>285</v>
      </c>
      <c r="C82" s="211"/>
      <c r="D82" s="212"/>
      <c r="E82" s="5" t="s">
        <v>32</v>
      </c>
      <c r="F82" s="15" t="s">
        <v>33</v>
      </c>
    </row>
    <row r="83" spans="1:8">
      <c r="A83" s="4" t="s">
        <v>5</v>
      </c>
      <c r="B83" s="206" t="s">
        <v>286</v>
      </c>
      <c r="C83" s="207"/>
      <c r="D83" s="208"/>
      <c r="E83" s="28">
        <v>2.0000000000000001E-4</v>
      </c>
      <c r="F83" s="17">
        <f>E83*$G$36</f>
        <v>0.27</v>
      </c>
    </row>
    <row r="84" spans="1:8" ht="32.25" customHeight="1">
      <c r="A84" s="34" t="s">
        <v>7</v>
      </c>
      <c r="B84" s="237" t="s">
        <v>287</v>
      </c>
      <c r="C84" s="237"/>
      <c r="D84" s="237"/>
      <c r="E84" s="36">
        <f>E83*E72</f>
        <v>1E-4</v>
      </c>
      <c r="F84" s="35">
        <f>F83*E72</f>
        <v>0.1</v>
      </c>
    </row>
    <row r="85" spans="1:8">
      <c r="A85" s="220" t="s">
        <v>77</v>
      </c>
      <c r="B85" s="221"/>
      <c r="C85" s="221"/>
      <c r="D85" s="221"/>
      <c r="E85" s="29">
        <f>SUM(E83:E84)</f>
        <v>2.9999999999999997E-4</v>
      </c>
      <c r="F85" s="15">
        <f>SUM(F83:F84)</f>
        <v>0.37</v>
      </c>
    </row>
    <row r="87" spans="1:8">
      <c r="A87" s="229" t="s">
        <v>87</v>
      </c>
      <c r="B87" s="229"/>
      <c r="C87" s="229"/>
      <c r="D87" s="229"/>
      <c r="E87" s="229"/>
      <c r="F87" s="229"/>
    </row>
    <row r="88" spans="1:8">
      <c r="G88" s="37"/>
    </row>
    <row r="89" spans="1:8">
      <c r="A89" s="5" t="s">
        <v>88</v>
      </c>
      <c r="B89" s="205" t="s">
        <v>89</v>
      </c>
      <c r="C89" s="205"/>
      <c r="D89" s="205"/>
      <c r="E89" s="5" t="s">
        <v>32</v>
      </c>
      <c r="F89" s="15" t="s">
        <v>33</v>
      </c>
    </row>
    <row r="90" spans="1:8">
      <c r="A90" s="34" t="s">
        <v>5</v>
      </c>
      <c r="B90" s="238" t="s">
        <v>90</v>
      </c>
      <c r="C90" s="238"/>
      <c r="D90" s="238"/>
      <c r="E90" s="36">
        <v>4.1999999999999997E-3</v>
      </c>
      <c r="F90" s="35">
        <f>E90*$G$36</f>
        <v>5.66</v>
      </c>
      <c r="G90" s="33"/>
      <c r="H90" s="33"/>
    </row>
    <row r="91" spans="1:8">
      <c r="A91" s="34" t="s">
        <v>7</v>
      </c>
      <c r="B91" s="237" t="s">
        <v>91</v>
      </c>
      <c r="C91" s="237"/>
      <c r="D91" s="237"/>
      <c r="E91" s="36">
        <v>2.9999999999999997E-4</v>
      </c>
      <c r="F91" s="35">
        <f>F90*E69</f>
        <v>0.45</v>
      </c>
      <c r="G91" s="10"/>
    </row>
    <row r="92" spans="1:8" ht="12.75" customHeight="1">
      <c r="A92" s="34" t="s">
        <v>10</v>
      </c>
      <c r="B92" s="239" t="s">
        <v>92</v>
      </c>
      <c r="C92" s="239"/>
      <c r="D92" s="239"/>
      <c r="E92" s="36">
        <v>4.3499999999999997E-2</v>
      </c>
      <c r="F92" s="35">
        <f>E92*$G$36</f>
        <v>58.57</v>
      </c>
      <c r="G92" s="10"/>
    </row>
    <row r="93" spans="1:8">
      <c r="A93" s="34" t="s">
        <v>13</v>
      </c>
      <c r="B93" s="237" t="s">
        <v>93</v>
      </c>
      <c r="C93" s="237"/>
      <c r="D93" s="237"/>
      <c r="E93" s="36">
        <v>1.9400000000000001E-2</v>
      </c>
      <c r="F93" s="35">
        <f>E93*$G$36</f>
        <v>26.12</v>
      </c>
      <c r="G93" s="7"/>
    </row>
    <row r="94" spans="1:8">
      <c r="A94" s="34" t="s">
        <v>40</v>
      </c>
      <c r="B94" s="237" t="s">
        <v>94</v>
      </c>
      <c r="C94" s="237"/>
      <c r="D94" s="237"/>
      <c r="E94" s="36">
        <f>E93*E72</f>
        <v>7.1000000000000004E-3</v>
      </c>
      <c r="F94" s="35">
        <f>E94*$G$36</f>
        <v>9.56</v>
      </c>
      <c r="G94" s="7"/>
    </row>
    <row r="95" spans="1:8" ht="12.75" customHeight="1">
      <c r="A95" s="34" t="s">
        <v>42</v>
      </c>
      <c r="B95" s="240" t="s">
        <v>95</v>
      </c>
      <c r="C95" s="241"/>
      <c r="D95" s="242"/>
      <c r="E95" s="38">
        <v>6.4999999999999997E-3</v>
      </c>
      <c r="F95" s="35">
        <f>E95*$G$36</f>
        <v>8.75</v>
      </c>
      <c r="G95" s="7"/>
    </row>
    <row r="96" spans="1:8">
      <c r="A96" s="243" t="s">
        <v>77</v>
      </c>
      <c r="B96" s="244"/>
      <c r="C96" s="244"/>
      <c r="D96" s="245"/>
      <c r="E96" s="39">
        <f>SUM(E90:E95)</f>
        <v>8.1000000000000003E-2</v>
      </c>
      <c r="F96" s="40">
        <f>SUM(F90:F95)</f>
        <v>109.11</v>
      </c>
      <c r="G96" s="10"/>
    </row>
    <row r="98" spans="1:7">
      <c r="A98" s="229" t="s">
        <v>96</v>
      </c>
      <c r="B98" s="229"/>
      <c r="C98" s="229"/>
      <c r="D98" s="229"/>
      <c r="E98" s="229"/>
      <c r="F98" s="229"/>
    </row>
    <row r="100" spans="1:7" ht="30.75" customHeight="1">
      <c r="A100" s="41" t="s">
        <v>97</v>
      </c>
      <c r="B100" s="246" t="s">
        <v>98</v>
      </c>
      <c r="C100" s="247"/>
      <c r="D100" s="248"/>
      <c r="E100" s="41" t="s">
        <v>32</v>
      </c>
      <c r="F100" s="40" t="s">
        <v>33</v>
      </c>
    </row>
    <row r="101" spans="1:7" ht="13.5">
      <c r="A101" s="34" t="s">
        <v>5</v>
      </c>
      <c r="B101" s="429" t="s">
        <v>99</v>
      </c>
      <c r="C101" s="429"/>
      <c r="D101" s="429"/>
      <c r="E101" s="42">
        <v>0.121</v>
      </c>
      <c r="F101" s="35">
        <f t="shared" ref="F101:F106" si="1">E101*$G$36</f>
        <v>162.91999999999999</v>
      </c>
      <c r="G101" s="43"/>
    </row>
    <row r="102" spans="1:7">
      <c r="A102" s="34" t="s">
        <v>7</v>
      </c>
      <c r="B102" s="237" t="s">
        <v>100</v>
      </c>
      <c r="C102" s="237"/>
      <c r="D102" s="237"/>
      <c r="E102" s="38">
        <v>1.66E-2</v>
      </c>
      <c r="F102" s="35">
        <f t="shared" si="1"/>
        <v>22.35</v>
      </c>
    </row>
    <row r="103" spans="1:7">
      <c r="A103" s="34" t="s">
        <v>10</v>
      </c>
      <c r="B103" s="250" t="s">
        <v>101</v>
      </c>
      <c r="C103" s="251"/>
      <c r="D103" s="252"/>
      <c r="E103" s="36">
        <v>2.0000000000000001E-4</v>
      </c>
      <c r="F103" s="35">
        <f t="shared" si="1"/>
        <v>0.27</v>
      </c>
    </row>
    <row r="104" spans="1:7">
      <c r="A104" s="34" t="s">
        <v>13</v>
      </c>
      <c r="B104" s="250" t="s">
        <v>102</v>
      </c>
      <c r="C104" s="251"/>
      <c r="D104" s="252"/>
      <c r="E104" s="38">
        <v>2.8E-3</v>
      </c>
      <c r="F104" s="35">
        <f t="shared" si="1"/>
        <v>3.77</v>
      </c>
      <c r="G104" s="32"/>
    </row>
    <row r="105" spans="1:7">
      <c r="A105" s="34" t="s">
        <v>38</v>
      </c>
      <c r="B105" s="237" t="s">
        <v>103</v>
      </c>
      <c r="C105" s="237"/>
      <c r="D105" s="237"/>
      <c r="E105" s="38">
        <v>2.9999999999999997E-4</v>
      </c>
      <c r="F105" s="35">
        <f t="shared" si="1"/>
        <v>0.4</v>
      </c>
      <c r="G105" s="32"/>
    </row>
    <row r="106" spans="1:7">
      <c r="A106" s="34" t="s">
        <v>40</v>
      </c>
      <c r="B106" s="250" t="s">
        <v>104</v>
      </c>
      <c r="C106" s="251"/>
      <c r="D106" s="252"/>
      <c r="E106" s="44">
        <v>0</v>
      </c>
      <c r="F106" s="35">
        <f t="shared" si="1"/>
        <v>0</v>
      </c>
    </row>
    <row r="107" spans="1:7">
      <c r="A107" s="243" t="s">
        <v>81</v>
      </c>
      <c r="B107" s="244"/>
      <c r="C107" s="244"/>
      <c r="D107" s="245"/>
      <c r="E107" s="45">
        <f>SUM(E101:E106)</f>
        <v>0.1409</v>
      </c>
      <c r="F107" s="40">
        <f>SUM(F101:F106)</f>
        <v>189.71</v>
      </c>
    </row>
    <row r="108" spans="1:7">
      <c r="A108" s="34" t="s">
        <v>42</v>
      </c>
      <c r="B108" s="237" t="s">
        <v>274</v>
      </c>
      <c r="C108" s="237"/>
      <c r="D108" s="237"/>
      <c r="E108" s="46">
        <f>E107*E72</f>
        <v>5.1900000000000002E-2</v>
      </c>
      <c r="F108" s="35">
        <f>F107*E72</f>
        <v>69.81</v>
      </c>
    </row>
    <row r="109" spans="1:7">
      <c r="A109" s="243" t="s">
        <v>77</v>
      </c>
      <c r="B109" s="244"/>
      <c r="C109" s="244"/>
      <c r="D109" s="244"/>
      <c r="E109" s="39">
        <f>E107+E108</f>
        <v>0.1928</v>
      </c>
      <c r="F109" s="40">
        <f>SUM(F107:F108)</f>
        <v>259.52</v>
      </c>
    </row>
    <row r="111" spans="1:7">
      <c r="A111" s="219" t="s">
        <v>106</v>
      </c>
      <c r="B111" s="219"/>
      <c r="C111" s="219"/>
      <c r="D111" s="219"/>
      <c r="E111" s="219"/>
      <c r="F111" s="219"/>
    </row>
    <row r="112" spans="1:7">
      <c r="A112" s="47"/>
    </row>
    <row r="113" spans="1:8">
      <c r="A113" s="5">
        <v>4</v>
      </c>
      <c r="B113" s="205" t="s">
        <v>107</v>
      </c>
      <c r="C113" s="205"/>
      <c r="D113" s="205"/>
      <c r="E113" s="205"/>
      <c r="F113" s="17" t="s">
        <v>33</v>
      </c>
    </row>
    <row r="114" spans="1:8">
      <c r="A114" s="3" t="s">
        <v>67</v>
      </c>
      <c r="B114" s="230" t="s">
        <v>108</v>
      </c>
      <c r="C114" s="230"/>
      <c r="D114" s="230"/>
      <c r="E114" s="230"/>
      <c r="F114" s="17">
        <f>F72</f>
        <v>495.5</v>
      </c>
    </row>
    <row r="115" spans="1:8">
      <c r="A115" s="3" t="s">
        <v>79</v>
      </c>
      <c r="B115" s="256" t="s">
        <v>109</v>
      </c>
      <c r="C115" s="256"/>
      <c r="D115" s="256"/>
      <c r="E115" s="256"/>
      <c r="F115" s="17">
        <f>F80</f>
        <v>153.43</v>
      </c>
    </row>
    <row r="116" spans="1:8">
      <c r="A116" s="3" t="s">
        <v>83</v>
      </c>
      <c r="B116" s="230" t="s">
        <v>85</v>
      </c>
      <c r="C116" s="230"/>
      <c r="D116" s="230"/>
      <c r="E116" s="230"/>
      <c r="F116" s="17">
        <f>F85</f>
        <v>0.37</v>
      </c>
    </row>
    <row r="117" spans="1:8">
      <c r="A117" s="3" t="s">
        <v>88</v>
      </c>
      <c r="B117" s="230" t="s">
        <v>111</v>
      </c>
      <c r="C117" s="230"/>
      <c r="D117" s="230"/>
      <c r="E117" s="230"/>
      <c r="F117" s="17">
        <f>F96</f>
        <v>109.11</v>
      </c>
    </row>
    <row r="118" spans="1:8">
      <c r="A118" s="3" t="s">
        <v>97</v>
      </c>
      <c r="B118" s="230" t="s">
        <v>112</v>
      </c>
      <c r="C118" s="230"/>
      <c r="D118" s="230"/>
      <c r="E118" s="230"/>
      <c r="F118" s="17">
        <f>F109</f>
        <v>259.52</v>
      </c>
    </row>
    <row r="119" spans="1:8">
      <c r="A119" s="3" t="s">
        <v>113</v>
      </c>
      <c r="B119" s="230" t="s">
        <v>55</v>
      </c>
      <c r="C119" s="230"/>
      <c r="D119" s="230"/>
      <c r="E119" s="230"/>
      <c r="F119" s="17"/>
    </row>
    <row r="120" spans="1:8">
      <c r="A120" s="205" t="s">
        <v>77</v>
      </c>
      <c r="B120" s="205"/>
      <c r="C120" s="205"/>
      <c r="D120" s="205"/>
      <c r="E120" s="205"/>
      <c r="F120" s="15">
        <f>SUM(F114:F119)</f>
        <v>1017.93</v>
      </c>
    </row>
    <row r="122" spans="1:8">
      <c r="A122" s="219" t="s">
        <v>114</v>
      </c>
      <c r="B122" s="219"/>
      <c r="C122" s="219"/>
      <c r="D122" s="219"/>
      <c r="E122" s="219"/>
      <c r="F122" s="219"/>
      <c r="G122" s="48"/>
    </row>
    <row r="124" spans="1:8">
      <c r="A124" s="5">
        <v>5</v>
      </c>
      <c r="B124" s="205" t="s">
        <v>115</v>
      </c>
      <c r="C124" s="205"/>
      <c r="D124" s="205"/>
      <c r="E124" s="5" t="s">
        <v>32</v>
      </c>
      <c r="F124" s="15" t="s">
        <v>33</v>
      </c>
    </row>
    <row r="125" spans="1:8">
      <c r="A125" s="34" t="s">
        <v>5</v>
      </c>
      <c r="B125" s="257" t="s">
        <v>116</v>
      </c>
      <c r="C125" s="257"/>
      <c r="D125" s="257"/>
      <c r="E125" s="46">
        <v>0.03</v>
      </c>
      <c r="F125" s="35" t="e">
        <f>E125*($G$36+$F$48+$F$57+$F$120)</f>
        <v>#REF!</v>
      </c>
    </row>
    <row r="126" spans="1:8">
      <c r="A126" s="34" t="s">
        <v>7</v>
      </c>
      <c r="B126" s="258" t="s">
        <v>117</v>
      </c>
      <c r="C126" s="259"/>
      <c r="D126" s="259"/>
      <c r="E126" s="49">
        <f>E127+E128+E129</f>
        <v>0.14249999999999999</v>
      </c>
      <c r="F126" s="40" t="e">
        <f>SUM(F127:F129)</f>
        <v>#REF!</v>
      </c>
      <c r="G126" s="50"/>
      <c r="H126" s="50"/>
    </row>
    <row r="127" spans="1:8">
      <c r="A127" s="34" t="s">
        <v>118</v>
      </c>
      <c r="B127" s="250" t="s">
        <v>119</v>
      </c>
      <c r="C127" s="251"/>
      <c r="D127" s="252"/>
      <c r="E127" s="36">
        <v>7.5999999999999998E-2</v>
      </c>
      <c r="F127" s="35" t="e">
        <f>E127*(G36+F48+F57+F120+F125+F131)/(1-E126)</f>
        <v>#REF!</v>
      </c>
      <c r="G127" s="50"/>
    </row>
    <row r="128" spans="1:8">
      <c r="A128" s="34" t="s">
        <v>120</v>
      </c>
      <c r="B128" s="250" t="s">
        <v>121</v>
      </c>
      <c r="C128" s="251"/>
      <c r="D128" s="252"/>
      <c r="E128" s="36">
        <v>1.6500000000000001E-2</v>
      </c>
      <c r="F128" s="35" t="e">
        <f>E128*(G36+F48+F57+F120+F125+F131)/(1-E126)</f>
        <v>#REF!</v>
      </c>
      <c r="G128" s="50"/>
    </row>
    <row r="129" spans="1:8">
      <c r="A129" s="34" t="s">
        <v>122</v>
      </c>
      <c r="B129" s="295" t="s">
        <v>123</v>
      </c>
      <c r="C129" s="296"/>
      <c r="D129" s="297"/>
      <c r="E129" s="36">
        <v>0.05</v>
      </c>
      <c r="F129" s="35" t="e">
        <f>E129*(G36+F48+F57+F120+F125+F131)/(1-E126)</f>
        <v>#REF!</v>
      </c>
      <c r="G129" s="50"/>
    </row>
    <row r="130" spans="1:8">
      <c r="A130" s="34" t="s">
        <v>124</v>
      </c>
      <c r="B130" s="250" t="s">
        <v>125</v>
      </c>
      <c r="C130" s="251"/>
      <c r="D130" s="252"/>
      <c r="E130" s="51"/>
      <c r="F130" s="40"/>
    </row>
    <row r="131" spans="1:8">
      <c r="A131" s="34" t="s">
        <v>10</v>
      </c>
      <c r="B131" s="250" t="s">
        <v>126</v>
      </c>
      <c r="C131" s="251"/>
      <c r="D131" s="252"/>
      <c r="E131" s="46">
        <v>7.0000000000000007E-2</v>
      </c>
      <c r="F131" s="35" t="e">
        <f>E131*($G$36+$F$48+$F$57+$F$120+F125)</f>
        <v>#REF!</v>
      </c>
    </row>
    <row r="132" spans="1:8">
      <c r="A132" s="243" t="s">
        <v>77</v>
      </c>
      <c r="B132" s="244"/>
      <c r="C132" s="244"/>
      <c r="D132" s="244"/>
      <c r="E132" s="245"/>
      <c r="F132" s="40" t="e">
        <f>F125+F126+F131</f>
        <v>#REF!</v>
      </c>
      <c r="G132" s="52"/>
    </row>
    <row r="135" spans="1:8" ht="32.25" customHeight="1">
      <c r="A135" s="258" t="s">
        <v>277</v>
      </c>
      <c r="B135" s="259"/>
      <c r="C135" s="259"/>
      <c r="D135" s="259"/>
      <c r="E135" s="298"/>
      <c r="F135" s="35" t="s">
        <v>33</v>
      </c>
      <c r="G135" s="52"/>
    </row>
    <row r="136" spans="1:8">
      <c r="A136" s="34" t="s">
        <v>5</v>
      </c>
      <c r="B136" s="238" t="s">
        <v>128</v>
      </c>
      <c r="C136" s="238"/>
      <c r="D136" s="238"/>
      <c r="E136" s="238"/>
      <c r="F136" s="35">
        <f>G36</f>
        <v>1346.48</v>
      </c>
    </row>
    <row r="137" spans="1:8">
      <c r="A137" s="34" t="s">
        <v>7</v>
      </c>
      <c r="B137" s="238" t="s">
        <v>129</v>
      </c>
      <c r="C137" s="238"/>
      <c r="D137" s="238"/>
      <c r="E137" s="238"/>
      <c r="F137" s="35">
        <f>F48</f>
        <v>666.86</v>
      </c>
    </row>
    <row r="138" spans="1:8">
      <c r="A138" s="34" t="s">
        <v>10</v>
      </c>
      <c r="B138" s="238" t="s">
        <v>130</v>
      </c>
      <c r="C138" s="238"/>
      <c r="D138" s="238"/>
      <c r="E138" s="238"/>
      <c r="F138" s="35" t="e">
        <f>F57</f>
        <v>#REF!</v>
      </c>
    </row>
    <row r="139" spans="1:8">
      <c r="A139" s="34" t="s">
        <v>13</v>
      </c>
      <c r="B139" s="238" t="s">
        <v>131</v>
      </c>
      <c r="C139" s="238"/>
      <c r="D139" s="238"/>
      <c r="E139" s="238"/>
      <c r="F139" s="35">
        <f>F120</f>
        <v>1017.93</v>
      </c>
      <c r="G139" s="52"/>
    </row>
    <row r="140" spans="1:8" ht="16.5" customHeight="1">
      <c r="A140" s="243" t="s">
        <v>81</v>
      </c>
      <c r="B140" s="244"/>
      <c r="C140" s="244"/>
      <c r="D140" s="244"/>
      <c r="E140" s="245"/>
      <c r="F140" s="40" t="e">
        <f>SUM(F136:F139)</f>
        <v>#REF!</v>
      </c>
      <c r="G140" s="52"/>
    </row>
    <row r="141" spans="1:8">
      <c r="A141" s="34" t="s">
        <v>38</v>
      </c>
      <c r="B141" s="238" t="s">
        <v>132</v>
      </c>
      <c r="C141" s="238"/>
      <c r="D141" s="238"/>
      <c r="E141" s="238"/>
      <c r="F141" s="35" t="e">
        <f>F132</f>
        <v>#REF!</v>
      </c>
      <c r="H141" s="52"/>
    </row>
    <row r="142" spans="1:8">
      <c r="A142" s="280" t="s">
        <v>77</v>
      </c>
      <c r="B142" s="280"/>
      <c r="C142" s="280"/>
      <c r="D142" s="280"/>
      <c r="E142" s="280"/>
      <c r="F142" s="53" t="e">
        <f>SUM(F140:F141)</f>
        <v>#REF!</v>
      </c>
      <c r="G142" s="52" t="e">
        <f>(F140+F131+F125)/(1-E126)</f>
        <v>#REF!</v>
      </c>
      <c r="H142" s="52"/>
    </row>
    <row r="143" spans="1:8">
      <c r="D143" s="281" t="s">
        <v>133</v>
      </c>
      <c r="E143" s="281"/>
      <c r="F143" s="54" t="e">
        <f>F142/G36</f>
        <v>#REF!</v>
      </c>
    </row>
    <row r="145" spans="1:8" ht="25.5" customHeight="1">
      <c r="A145" s="430" t="s">
        <v>134</v>
      </c>
      <c r="B145" s="430"/>
      <c r="C145" s="430"/>
      <c r="D145" s="430"/>
      <c r="E145" s="430"/>
      <c r="F145" s="430"/>
    </row>
    <row r="146" spans="1:8">
      <c r="A146" s="55"/>
      <c r="B146" s="55"/>
      <c r="C146" s="55"/>
      <c r="D146" s="55"/>
      <c r="E146" s="55"/>
      <c r="F146" s="55"/>
    </row>
    <row r="147" spans="1:8">
      <c r="A147" s="56" t="s">
        <v>135</v>
      </c>
      <c r="B147" s="57"/>
      <c r="C147" s="58"/>
      <c r="D147" s="59" t="s">
        <v>136</v>
      </c>
      <c r="E147" s="57"/>
      <c r="F147" s="60"/>
      <c r="G147" s="61"/>
      <c r="H147" s="61"/>
    </row>
    <row r="148" spans="1:8">
      <c r="A148" s="283" t="s">
        <v>137</v>
      </c>
      <c r="B148" s="284"/>
      <c r="C148" s="285"/>
      <c r="D148" s="286">
        <v>8.3299999999999999E-2</v>
      </c>
      <c r="E148" s="287"/>
      <c r="F148" s="288"/>
    </row>
    <row r="149" spans="1:8">
      <c r="A149" s="289" t="s">
        <v>138</v>
      </c>
      <c r="B149" s="290"/>
      <c r="C149" s="291"/>
      <c r="D149" s="292">
        <v>0.121</v>
      </c>
      <c r="E149" s="293"/>
      <c r="F149" s="294"/>
    </row>
    <row r="150" spans="1:8" ht="29.25" customHeight="1">
      <c r="A150" s="260" t="s">
        <v>139</v>
      </c>
      <c r="B150" s="261"/>
      <c r="C150" s="262"/>
      <c r="D150" s="263">
        <v>0.05</v>
      </c>
      <c r="E150" s="264"/>
      <c r="F150" s="265"/>
    </row>
    <row r="151" spans="1:8">
      <c r="A151" s="266" t="s">
        <v>81</v>
      </c>
      <c r="B151" s="267"/>
      <c r="C151" s="268"/>
      <c r="D151" s="269">
        <v>0.25430000000000003</v>
      </c>
      <c r="E151" s="270"/>
      <c r="F151" s="271"/>
    </row>
    <row r="152" spans="1:8" ht="28.5" customHeight="1">
      <c r="A152" s="272" t="s">
        <v>140</v>
      </c>
      <c r="B152" s="273"/>
      <c r="C152" s="274"/>
      <c r="D152" s="62">
        <v>7.39</v>
      </c>
      <c r="E152" s="63">
        <v>7.6</v>
      </c>
      <c r="F152" s="64">
        <v>7.8200000000000006E-2</v>
      </c>
    </row>
    <row r="153" spans="1:8">
      <c r="A153" s="275" t="s">
        <v>141</v>
      </c>
      <c r="B153" s="276"/>
      <c r="C153" s="277"/>
      <c r="D153" s="65">
        <v>32.82</v>
      </c>
      <c r="E153" s="65">
        <v>33.03</v>
      </c>
      <c r="F153" s="66">
        <v>0.33250000000000002</v>
      </c>
    </row>
    <row r="154" spans="1:8" ht="32.25" customHeight="1">
      <c r="A154" s="278" t="s">
        <v>142</v>
      </c>
      <c r="B154" s="278"/>
      <c r="C154" s="278"/>
      <c r="D154" s="278"/>
      <c r="E154" s="278"/>
      <c r="F154" s="278"/>
    </row>
  </sheetData>
  <mergeCells count="137">
    <mergeCell ref="G64:G71"/>
    <mergeCell ref="A149:C149"/>
    <mergeCell ref="D149:F149"/>
    <mergeCell ref="A150:C150"/>
    <mergeCell ref="D150:F150"/>
    <mergeCell ref="A151:C151"/>
    <mergeCell ref="D151:F151"/>
    <mergeCell ref="A152:C152"/>
    <mergeCell ref="A153:C153"/>
    <mergeCell ref="B126:D126"/>
    <mergeCell ref="B127:D127"/>
    <mergeCell ref="B128:D128"/>
    <mergeCell ref="B129:D129"/>
    <mergeCell ref="B130:D130"/>
    <mergeCell ref="B131:D131"/>
    <mergeCell ref="A132:E132"/>
    <mergeCell ref="A135:E135"/>
    <mergeCell ref="B136:E136"/>
    <mergeCell ref="B115:E115"/>
    <mergeCell ref="B116:E116"/>
    <mergeCell ref="B117:E117"/>
    <mergeCell ref="B118:E118"/>
    <mergeCell ref="B119:E119"/>
    <mergeCell ref="A120:E120"/>
    <mergeCell ref="A154:F154"/>
    <mergeCell ref="B137:E137"/>
    <mergeCell ref="B138:E138"/>
    <mergeCell ref="B139:E139"/>
    <mergeCell ref="A140:E140"/>
    <mergeCell ref="B141:E141"/>
    <mergeCell ref="A142:E142"/>
    <mergeCell ref="D143:E143"/>
    <mergeCell ref="A145:F145"/>
    <mergeCell ref="A148:C148"/>
    <mergeCell ref="D148:F148"/>
    <mergeCell ref="A122:F122"/>
    <mergeCell ref="B124:D124"/>
    <mergeCell ref="B125:D125"/>
    <mergeCell ref="B104:D104"/>
    <mergeCell ref="B105:D105"/>
    <mergeCell ref="B106:D106"/>
    <mergeCell ref="A107:D107"/>
    <mergeCell ref="B108:D108"/>
    <mergeCell ref="A109:D109"/>
    <mergeCell ref="A111:F111"/>
    <mergeCell ref="B113:E113"/>
    <mergeCell ref="B114:E114"/>
    <mergeCell ref="B93:D93"/>
    <mergeCell ref="B94:D94"/>
    <mergeCell ref="B95:D95"/>
    <mergeCell ref="A96:D96"/>
    <mergeCell ref="A98:F98"/>
    <mergeCell ref="B100:D100"/>
    <mergeCell ref="B101:D101"/>
    <mergeCell ref="B102:D102"/>
    <mergeCell ref="B103:D103"/>
    <mergeCell ref="B82:D82"/>
    <mergeCell ref="B83:D83"/>
    <mergeCell ref="B84:D84"/>
    <mergeCell ref="A85:D85"/>
    <mergeCell ref="A87:F87"/>
    <mergeCell ref="B89:D89"/>
    <mergeCell ref="B90:D90"/>
    <mergeCell ref="B91:D91"/>
    <mergeCell ref="B92:D92"/>
    <mergeCell ref="B70:D70"/>
    <mergeCell ref="B71:D71"/>
    <mergeCell ref="A72:D72"/>
    <mergeCell ref="A74:F74"/>
    <mergeCell ref="B76:D76"/>
    <mergeCell ref="B77:D77"/>
    <mergeCell ref="A78:D78"/>
    <mergeCell ref="B79:D79"/>
    <mergeCell ref="A80:D80"/>
    <mergeCell ref="A59:F59"/>
    <mergeCell ref="B61:F61"/>
    <mergeCell ref="B63:D63"/>
    <mergeCell ref="B64:D64"/>
    <mergeCell ref="B65:D65"/>
    <mergeCell ref="B66:D66"/>
    <mergeCell ref="B67:D67"/>
    <mergeCell ref="B68:D68"/>
    <mergeCell ref="B69:D69"/>
    <mergeCell ref="B47:E47"/>
    <mergeCell ref="A48:E48"/>
    <mergeCell ref="A50:F50"/>
    <mergeCell ref="B52:E52"/>
    <mergeCell ref="B53:E53"/>
    <mergeCell ref="B54:E54"/>
    <mergeCell ref="B55:E55"/>
    <mergeCell ref="B56:E56"/>
    <mergeCell ref="A57:E57"/>
    <mergeCell ref="B36:F36"/>
    <mergeCell ref="A38:F38"/>
    <mergeCell ref="B40:E40"/>
    <mergeCell ref="B41:C41"/>
    <mergeCell ref="B42:C42"/>
    <mergeCell ref="B43:E43"/>
    <mergeCell ref="B44:E44"/>
    <mergeCell ref="B45:E45"/>
    <mergeCell ref="B46:E46"/>
    <mergeCell ref="C27:E27"/>
    <mergeCell ref="C28:E28"/>
    <mergeCell ref="C29:E29"/>
    <mergeCell ref="C30:E30"/>
    <mergeCell ref="C31:E31"/>
    <mergeCell ref="C32:E32"/>
    <mergeCell ref="C33:E33"/>
    <mergeCell ref="C34:E34"/>
    <mergeCell ref="C35:E35"/>
    <mergeCell ref="B20:E20"/>
    <mergeCell ref="F20:G20"/>
    <mergeCell ref="B21:E21"/>
    <mergeCell ref="F21:G21"/>
    <mergeCell ref="B22:E22"/>
    <mergeCell ref="F22:G22"/>
    <mergeCell ref="B23:E23"/>
    <mergeCell ref="F23:G23"/>
    <mergeCell ref="B25:G25"/>
    <mergeCell ref="A13:G13"/>
    <mergeCell ref="A14:C14"/>
    <mergeCell ref="D14:E14"/>
    <mergeCell ref="F14:G14"/>
    <mergeCell ref="A15:C15"/>
    <mergeCell ref="D15:E15"/>
    <mergeCell ref="F15:G15"/>
    <mergeCell ref="A17:G17"/>
    <mergeCell ref="A19:G19"/>
    <mergeCell ref="A1:G1"/>
    <mergeCell ref="C3:G3"/>
    <mergeCell ref="C4:G4"/>
    <mergeCell ref="C5:G5"/>
    <mergeCell ref="A7:G7"/>
    <mergeCell ref="B8:F8"/>
    <mergeCell ref="B9:F9"/>
    <mergeCell ref="B10:F10"/>
    <mergeCell ref="B11:F11"/>
  </mergeCells>
  <pageMargins left="0.51180555555555596" right="0.51180555555555596" top="0.78680555555555598" bottom="0.78680555555555598" header="0.31388888888888899" footer="0.31388888888888899"/>
  <pageSetup paperSize="9"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59999389629810485"/>
  </sheetPr>
  <dimension ref="A1:D45"/>
  <sheetViews>
    <sheetView workbookViewId="0">
      <pane ySplit="2" topLeftCell="A9" activePane="bottomLeft" state="frozen"/>
      <selection pane="bottomLeft" activeCell="A111" sqref="A111"/>
    </sheetView>
  </sheetViews>
  <sheetFormatPr defaultColWidth="9.140625" defaultRowHeight="12.75"/>
  <cols>
    <col min="1" max="1" width="81" style="180" customWidth="1"/>
    <col min="2" max="2" width="7.28515625" style="181" customWidth="1"/>
    <col min="3" max="16384" width="9.140625" style="180"/>
  </cols>
  <sheetData>
    <row r="1" spans="1:2" ht="15.75">
      <c r="A1" s="182" t="s">
        <v>143</v>
      </c>
      <c r="B1" s="183"/>
    </row>
    <row r="2" spans="1:2" ht="15.75">
      <c r="A2" s="182" t="s">
        <v>144</v>
      </c>
      <c r="B2" s="183"/>
    </row>
    <row r="3" spans="1:2">
      <c r="A3" s="184"/>
      <c r="B3" s="183"/>
    </row>
    <row r="4" spans="1:2" ht="41.25" customHeight="1">
      <c r="A4" s="299" t="s">
        <v>145</v>
      </c>
      <c r="B4" s="300"/>
    </row>
    <row r="5" spans="1:2" ht="15">
      <c r="A5" s="301"/>
      <c r="B5" s="300"/>
    </row>
    <row r="6" spans="1:2" ht="57" customHeight="1">
      <c r="A6" s="302" t="s">
        <v>146</v>
      </c>
      <c r="B6" s="303"/>
    </row>
    <row r="7" spans="1:2" ht="57" customHeight="1">
      <c r="A7" s="304" t="s">
        <v>147</v>
      </c>
      <c r="B7" s="305"/>
    </row>
    <row r="8" spans="1:2" ht="68.25" customHeight="1">
      <c r="A8" s="306" t="s">
        <v>148</v>
      </c>
      <c r="B8" s="307"/>
    </row>
    <row r="9" spans="1:2" ht="41.25" customHeight="1">
      <c r="A9" s="312" t="s">
        <v>149</v>
      </c>
      <c r="B9" s="307"/>
    </row>
    <row r="10" spans="1:2" ht="30.75" customHeight="1">
      <c r="A10" s="304" t="s">
        <v>150</v>
      </c>
      <c r="B10" s="305"/>
    </row>
    <row r="11" spans="1:2" ht="27.75" customHeight="1">
      <c r="A11" s="304" t="s">
        <v>151</v>
      </c>
      <c r="B11" s="305"/>
    </row>
    <row r="12" spans="1:2" ht="39.75" customHeight="1">
      <c r="A12" s="304" t="s">
        <v>152</v>
      </c>
      <c r="B12" s="305"/>
    </row>
    <row r="13" spans="1:2" ht="66" customHeight="1">
      <c r="A13" s="304" t="s">
        <v>153</v>
      </c>
      <c r="B13" s="305"/>
    </row>
    <row r="14" spans="1:2" ht="54" customHeight="1">
      <c r="A14" s="308" t="s">
        <v>154</v>
      </c>
      <c r="B14" s="305"/>
    </row>
    <row r="15" spans="1:2" ht="23.25" customHeight="1">
      <c r="A15" s="309" t="s">
        <v>155</v>
      </c>
      <c r="B15" s="310"/>
    </row>
    <row r="16" spans="1:2" ht="15">
      <c r="A16" s="311"/>
      <c r="B16" s="300"/>
    </row>
    <row r="17" spans="1:4">
      <c r="A17" s="185"/>
      <c r="C17" s="185"/>
      <c r="D17" s="185"/>
    </row>
    <row r="18" spans="1:4">
      <c r="A18" s="185"/>
      <c r="C18" s="185"/>
      <c r="D18" s="185"/>
    </row>
    <row r="19" spans="1:4">
      <c r="A19" s="185"/>
      <c r="C19" s="185"/>
      <c r="D19" s="185"/>
    </row>
    <row r="20" spans="1:4">
      <c r="A20" s="185"/>
      <c r="C20" s="185"/>
      <c r="D20" s="185"/>
    </row>
    <row r="26" spans="1:4">
      <c r="A26" s="186"/>
      <c r="B26" s="183"/>
      <c r="C26" s="186"/>
    </row>
    <row r="27" spans="1:4">
      <c r="A27" s="186"/>
      <c r="B27" s="183"/>
      <c r="C27" s="186"/>
    </row>
    <row r="28" spans="1:4">
      <c r="A28" s="186"/>
      <c r="B28" s="183"/>
      <c r="C28" s="186"/>
    </row>
    <row r="29" spans="1:4">
      <c r="A29" s="186"/>
      <c r="B29" s="183"/>
      <c r="C29" s="186"/>
    </row>
    <row r="30" spans="1:4">
      <c r="A30" s="186"/>
      <c r="B30" s="183"/>
      <c r="C30" s="186"/>
    </row>
    <row r="31" spans="1:4">
      <c r="A31" s="186"/>
      <c r="B31" s="183"/>
      <c r="C31" s="186"/>
    </row>
    <row r="32" spans="1:4">
      <c r="A32" s="186"/>
      <c r="B32" s="187"/>
      <c r="C32" s="188"/>
    </row>
    <row r="33" spans="1:3">
      <c r="A33" s="186"/>
      <c r="B33" s="187"/>
      <c r="C33" s="188"/>
    </row>
    <row r="34" spans="1:3">
      <c r="A34" s="186"/>
      <c r="B34" s="187"/>
      <c r="C34" s="188"/>
    </row>
    <row r="35" spans="1:3">
      <c r="A35" s="186"/>
      <c r="B35" s="187"/>
      <c r="C35" s="186"/>
    </row>
    <row r="36" spans="1:3">
      <c r="A36" s="186"/>
      <c r="B36" s="187"/>
      <c r="C36" s="186"/>
    </row>
    <row r="37" spans="1:3">
      <c r="A37" s="186"/>
      <c r="B37" s="183"/>
      <c r="C37" s="186"/>
    </row>
    <row r="38" spans="1:3">
      <c r="A38" s="186"/>
      <c r="B38" s="183"/>
      <c r="C38" s="188"/>
    </row>
    <row r="39" spans="1:3">
      <c r="A39" s="186"/>
      <c r="B39" s="183"/>
      <c r="C39" s="186"/>
    </row>
    <row r="40" spans="1:3">
      <c r="A40" s="186"/>
      <c r="B40" s="183"/>
      <c r="C40" s="186"/>
    </row>
    <row r="41" spans="1:3">
      <c r="A41" s="186"/>
      <c r="B41" s="183"/>
      <c r="C41" s="186"/>
    </row>
    <row r="42" spans="1:3">
      <c r="A42" s="186"/>
      <c r="B42" s="183"/>
      <c r="C42" s="186"/>
    </row>
    <row r="43" spans="1:3">
      <c r="A43" s="186"/>
      <c r="B43" s="183"/>
      <c r="C43" s="186"/>
    </row>
    <row r="45" spans="1:3">
      <c r="A45" s="189"/>
      <c r="B45" s="190"/>
    </row>
  </sheetData>
  <mergeCells count="13">
    <mergeCell ref="A14:B14"/>
    <mergeCell ref="A15:B15"/>
    <mergeCell ref="A16:B16"/>
    <mergeCell ref="A9:B9"/>
    <mergeCell ref="A10:B10"/>
    <mergeCell ref="A11:B11"/>
    <mergeCell ref="A12:B12"/>
    <mergeCell ref="A13:B13"/>
    <mergeCell ref="A4:B4"/>
    <mergeCell ref="A5:B5"/>
    <mergeCell ref="A6:B6"/>
    <mergeCell ref="A7:B7"/>
    <mergeCell ref="A8:B8"/>
  </mergeCells>
  <printOptions horizontalCentered="1"/>
  <pageMargins left="0.51180555555555596" right="0.51180555555555596" top="0.59027777777777801" bottom="0.59027777777777801" header="0" footer="0"/>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499984740745262"/>
    <pageSetUpPr fitToPage="1"/>
  </sheetPr>
  <dimension ref="B1:H129"/>
  <sheetViews>
    <sheetView showGridLines="0" view="pageBreakPreview" topLeftCell="C85" zoomScale="110" zoomScaleNormal="160" zoomScaleSheetLayoutView="110" workbookViewId="0">
      <selection activeCell="F111" sqref="F111"/>
    </sheetView>
  </sheetViews>
  <sheetFormatPr defaultColWidth="9" defaultRowHeight="12.75"/>
  <cols>
    <col min="1" max="1" width="2" style="79" customWidth="1"/>
    <col min="2" max="2" width="1.7109375" style="79" customWidth="1"/>
    <col min="3" max="3" width="8" style="79" customWidth="1"/>
    <col min="4" max="4" width="63.85546875" style="79" customWidth="1"/>
    <col min="5" max="5" width="16" style="79" customWidth="1"/>
    <col min="6" max="6" width="40.7109375" style="79" customWidth="1"/>
    <col min="7" max="7" width="1.7109375" style="77" customWidth="1"/>
    <col min="8" max="8" width="39.140625" style="79" customWidth="1"/>
    <col min="9" max="256" width="9.140625" style="79"/>
    <col min="257" max="257" width="2" style="79" customWidth="1"/>
    <col min="258" max="258" width="1.7109375" style="79" customWidth="1"/>
    <col min="259" max="259" width="8" style="79" customWidth="1"/>
    <col min="260" max="260" width="63.85546875" style="79" customWidth="1"/>
    <col min="261" max="261" width="16" style="79" customWidth="1"/>
    <col min="262" max="262" width="40.7109375" style="79" customWidth="1"/>
    <col min="263" max="263" width="1.7109375" style="79" customWidth="1"/>
    <col min="264" max="264" width="12.85546875" style="79" customWidth="1"/>
    <col min="265" max="512" width="9.140625" style="79"/>
    <col min="513" max="513" width="2" style="79" customWidth="1"/>
    <col min="514" max="514" width="1.7109375" style="79" customWidth="1"/>
    <col min="515" max="515" width="8" style="79" customWidth="1"/>
    <col min="516" max="516" width="63.85546875" style="79" customWidth="1"/>
    <col min="517" max="517" width="16" style="79" customWidth="1"/>
    <col min="518" max="518" width="40.7109375" style="79" customWidth="1"/>
    <col min="519" max="519" width="1.7109375" style="79" customWidth="1"/>
    <col min="520" max="520" width="12.85546875" style="79" customWidth="1"/>
    <col min="521" max="768" width="9.140625" style="79"/>
    <col min="769" max="769" width="2" style="79" customWidth="1"/>
    <col min="770" max="770" width="1.7109375" style="79" customWidth="1"/>
    <col min="771" max="771" width="8" style="79" customWidth="1"/>
    <col min="772" max="772" width="63.85546875" style="79" customWidth="1"/>
    <col min="773" max="773" width="16" style="79" customWidth="1"/>
    <col min="774" max="774" width="40.7109375" style="79" customWidth="1"/>
    <col min="775" max="775" width="1.7109375" style="79" customWidth="1"/>
    <col min="776" max="776" width="12.85546875" style="79" customWidth="1"/>
    <col min="777" max="1024" width="9.140625" style="79"/>
    <col min="1025" max="1025" width="2" style="79" customWidth="1"/>
    <col min="1026" max="1026" width="1.7109375" style="79" customWidth="1"/>
    <col min="1027" max="1027" width="8" style="79" customWidth="1"/>
    <col min="1028" max="1028" width="63.85546875" style="79" customWidth="1"/>
    <col min="1029" max="1029" width="16" style="79" customWidth="1"/>
    <col min="1030" max="1030" width="40.7109375" style="79" customWidth="1"/>
    <col min="1031" max="1031" width="1.7109375" style="79" customWidth="1"/>
    <col min="1032" max="1032" width="12.85546875" style="79" customWidth="1"/>
    <col min="1033" max="1280" width="9.140625" style="79"/>
    <col min="1281" max="1281" width="2" style="79" customWidth="1"/>
    <col min="1282" max="1282" width="1.7109375" style="79" customWidth="1"/>
    <col min="1283" max="1283" width="8" style="79" customWidth="1"/>
    <col min="1284" max="1284" width="63.85546875" style="79" customWidth="1"/>
    <col min="1285" max="1285" width="16" style="79" customWidth="1"/>
    <col min="1286" max="1286" width="40.7109375" style="79" customWidth="1"/>
    <col min="1287" max="1287" width="1.7109375" style="79" customWidth="1"/>
    <col min="1288" max="1288" width="12.85546875" style="79" customWidth="1"/>
    <col min="1289" max="1536" width="9.140625" style="79"/>
    <col min="1537" max="1537" width="2" style="79" customWidth="1"/>
    <col min="1538" max="1538" width="1.7109375" style="79" customWidth="1"/>
    <col min="1539" max="1539" width="8" style="79" customWidth="1"/>
    <col min="1540" max="1540" width="63.85546875" style="79" customWidth="1"/>
    <col min="1541" max="1541" width="16" style="79" customWidth="1"/>
    <col min="1542" max="1542" width="40.7109375" style="79" customWidth="1"/>
    <col min="1543" max="1543" width="1.7109375" style="79" customWidth="1"/>
    <col min="1544" max="1544" width="12.85546875" style="79" customWidth="1"/>
    <col min="1545" max="1792" width="9.140625" style="79"/>
    <col min="1793" max="1793" width="2" style="79" customWidth="1"/>
    <col min="1794" max="1794" width="1.7109375" style="79" customWidth="1"/>
    <col min="1795" max="1795" width="8" style="79" customWidth="1"/>
    <col min="1796" max="1796" width="63.85546875" style="79" customWidth="1"/>
    <col min="1797" max="1797" width="16" style="79" customWidth="1"/>
    <col min="1798" max="1798" width="40.7109375" style="79" customWidth="1"/>
    <col min="1799" max="1799" width="1.7109375" style="79" customWidth="1"/>
    <col min="1800" max="1800" width="12.85546875" style="79" customWidth="1"/>
    <col min="1801" max="2048" width="9.140625" style="79"/>
    <col min="2049" max="2049" width="2" style="79" customWidth="1"/>
    <col min="2050" max="2050" width="1.7109375" style="79" customWidth="1"/>
    <col min="2051" max="2051" width="8" style="79" customWidth="1"/>
    <col min="2052" max="2052" width="63.85546875" style="79" customWidth="1"/>
    <col min="2053" max="2053" width="16" style="79" customWidth="1"/>
    <col min="2054" max="2054" width="40.7109375" style="79" customWidth="1"/>
    <col min="2055" max="2055" width="1.7109375" style="79" customWidth="1"/>
    <col min="2056" max="2056" width="12.85546875" style="79" customWidth="1"/>
    <col min="2057" max="2304" width="9.140625" style="79"/>
    <col min="2305" max="2305" width="2" style="79" customWidth="1"/>
    <col min="2306" max="2306" width="1.7109375" style="79" customWidth="1"/>
    <col min="2307" max="2307" width="8" style="79" customWidth="1"/>
    <col min="2308" max="2308" width="63.85546875" style="79" customWidth="1"/>
    <col min="2309" max="2309" width="16" style="79" customWidth="1"/>
    <col min="2310" max="2310" width="40.7109375" style="79" customWidth="1"/>
    <col min="2311" max="2311" width="1.7109375" style="79" customWidth="1"/>
    <col min="2312" max="2312" width="12.85546875" style="79" customWidth="1"/>
    <col min="2313" max="2560" width="9.140625" style="79"/>
    <col min="2561" max="2561" width="2" style="79" customWidth="1"/>
    <col min="2562" max="2562" width="1.7109375" style="79" customWidth="1"/>
    <col min="2563" max="2563" width="8" style="79" customWidth="1"/>
    <col min="2564" max="2564" width="63.85546875" style="79" customWidth="1"/>
    <col min="2565" max="2565" width="16" style="79" customWidth="1"/>
    <col min="2566" max="2566" width="40.7109375" style="79" customWidth="1"/>
    <col min="2567" max="2567" width="1.7109375" style="79" customWidth="1"/>
    <col min="2568" max="2568" width="12.85546875" style="79" customWidth="1"/>
    <col min="2569" max="2816" width="9.140625" style="79"/>
    <col min="2817" max="2817" width="2" style="79" customWidth="1"/>
    <col min="2818" max="2818" width="1.7109375" style="79" customWidth="1"/>
    <col min="2819" max="2819" width="8" style="79" customWidth="1"/>
    <col min="2820" max="2820" width="63.85546875" style="79" customWidth="1"/>
    <col min="2821" max="2821" width="16" style="79" customWidth="1"/>
    <col min="2822" max="2822" width="40.7109375" style="79" customWidth="1"/>
    <col min="2823" max="2823" width="1.7109375" style="79" customWidth="1"/>
    <col min="2824" max="2824" width="12.85546875" style="79" customWidth="1"/>
    <col min="2825" max="3072" width="9.140625" style="79"/>
    <col min="3073" max="3073" width="2" style="79" customWidth="1"/>
    <col min="3074" max="3074" width="1.7109375" style="79" customWidth="1"/>
    <col min="3075" max="3075" width="8" style="79" customWidth="1"/>
    <col min="3076" max="3076" width="63.85546875" style="79" customWidth="1"/>
    <col min="3077" max="3077" width="16" style="79" customWidth="1"/>
    <col min="3078" max="3078" width="40.7109375" style="79" customWidth="1"/>
    <col min="3079" max="3079" width="1.7109375" style="79" customWidth="1"/>
    <col min="3080" max="3080" width="12.85546875" style="79" customWidth="1"/>
    <col min="3081" max="3328" width="9.140625" style="79"/>
    <col min="3329" max="3329" width="2" style="79" customWidth="1"/>
    <col min="3330" max="3330" width="1.7109375" style="79" customWidth="1"/>
    <col min="3331" max="3331" width="8" style="79" customWidth="1"/>
    <col min="3332" max="3332" width="63.85546875" style="79" customWidth="1"/>
    <col min="3333" max="3333" width="16" style="79" customWidth="1"/>
    <col min="3334" max="3334" width="40.7109375" style="79" customWidth="1"/>
    <col min="3335" max="3335" width="1.7109375" style="79" customWidth="1"/>
    <col min="3336" max="3336" width="12.85546875" style="79" customWidth="1"/>
    <col min="3337" max="3584" width="9.140625" style="79"/>
    <col min="3585" max="3585" width="2" style="79" customWidth="1"/>
    <col min="3586" max="3586" width="1.7109375" style="79" customWidth="1"/>
    <col min="3587" max="3587" width="8" style="79" customWidth="1"/>
    <col min="3588" max="3588" width="63.85546875" style="79" customWidth="1"/>
    <col min="3589" max="3589" width="16" style="79" customWidth="1"/>
    <col min="3590" max="3590" width="40.7109375" style="79" customWidth="1"/>
    <col min="3591" max="3591" width="1.7109375" style="79" customWidth="1"/>
    <col min="3592" max="3592" width="12.85546875" style="79" customWidth="1"/>
    <col min="3593" max="3840" width="9.140625" style="79"/>
    <col min="3841" max="3841" width="2" style="79" customWidth="1"/>
    <col min="3842" max="3842" width="1.7109375" style="79" customWidth="1"/>
    <col min="3843" max="3843" width="8" style="79" customWidth="1"/>
    <col min="3844" max="3844" width="63.85546875" style="79" customWidth="1"/>
    <col min="3845" max="3845" width="16" style="79" customWidth="1"/>
    <col min="3846" max="3846" width="40.7109375" style="79" customWidth="1"/>
    <col min="3847" max="3847" width="1.7109375" style="79" customWidth="1"/>
    <col min="3848" max="3848" width="12.85546875" style="79" customWidth="1"/>
    <col min="3849" max="4096" width="9.140625" style="79"/>
    <col min="4097" max="4097" width="2" style="79" customWidth="1"/>
    <col min="4098" max="4098" width="1.7109375" style="79" customWidth="1"/>
    <col min="4099" max="4099" width="8" style="79" customWidth="1"/>
    <col min="4100" max="4100" width="63.85546875" style="79" customWidth="1"/>
    <col min="4101" max="4101" width="16" style="79" customWidth="1"/>
    <col min="4102" max="4102" width="40.7109375" style="79" customWidth="1"/>
    <col min="4103" max="4103" width="1.7109375" style="79" customWidth="1"/>
    <col min="4104" max="4104" width="12.85546875" style="79" customWidth="1"/>
    <col min="4105" max="4352" width="9.140625" style="79"/>
    <col min="4353" max="4353" width="2" style="79" customWidth="1"/>
    <col min="4354" max="4354" width="1.7109375" style="79" customWidth="1"/>
    <col min="4355" max="4355" width="8" style="79" customWidth="1"/>
    <col min="4356" max="4356" width="63.85546875" style="79" customWidth="1"/>
    <col min="4357" max="4357" width="16" style="79" customWidth="1"/>
    <col min="4358" max="4358" width="40.7109375" style="79" customWidth="1"/>
    <col min="4359" max="4359" width="1.7109375" style="79" customWidth="1"/>
    <col min="4360" max="4360" width="12.85546875" style="79" customWidth="1"/>
    <col min="4361" max="4608" width="9.140625" style="79"/>
    <col min="4609" max="4609" width="2" style="79" customWidth="1"/>
    <col min="4610" max="4610" width="1.7109375" style="79" customWidth="1"/>
    <col min="4611" max="4611" width="8" style="79" customWidth="1"/>
    <col min="4612" max="4612" width="63.85546875" style="79" customWidth="1"/>
    <col min="4613" max="4613" width="16" style="79" customWidth="1"/>
    <col min="4614" max="4614" width="40.7109375" style="79" customWidth="1"/>
    <col min="4615" max="4615" width="1.7109375" style="79" customWidth="1"/>
    <col min="4616" max="4616" width="12.85546875" style="79" customWidth="1"/>
    <col min="4617" max="4864" width="9.140625" style="79"/>
    <col min="4865" max="4865" width="2" style="79" customWidth="1"/>
    <col min="4866" max="4866" width="1.7109375" style="79" customWidth="1"/>
    <col min="4867" max="4867" width="8" style="79" customWidth="1"/>
    <col min="4868" max="4868" width="63.85546875" style="79" customWidth="1"/>
    <col min="4869" max="4869" width="16" style="79" customWidth="1"/>
    <col min="4870" max="4870" width="40.7109375" style="79" customWidth="1"/>
    <col min="4871" max="4871" width="1.7109375" style="79" customWidth="1"/>
    <col min="4872" max="4872" width="12.85546875" style="79" customWidth="1"/>
    <col min="4873" max="5120" width="9.140625" style="79"/>
    <col min="5121" max="5121" width="2" style="79" customWidth="1"/>
    <col min="5122" max="5122" width="1.7109375" style="79" customWidth="1"/>
    <col min="5123" max="5123" width="8" style="79" customWidth="1"/>
    <col min="5124" max="5124" width="63.85546875" style="79" customWidth="1"/>
    <col min="5125" max="5125" width="16" style="79" customWidth="1"/>
    <col min="5126" max="5126" width="40.7109375" style="79" customWidth="1"/>
    <col min="5127" max="5127" width="1.7109375" style="79" customWidth="1"/>
    <col min="5128" max="5128" width="12.85546875" style="79" customWidth="1"/>
    <col min="5129" max="5376" width="9.140625" style="79"/>
    <col min="5377" max="5377" width="2" style="79" customWidth="1"/>
    <col min="5378" max="5378" width="1.7109375" style="79" customWidth="1"/>
    <col min="5379" max="5379" width="8" style="79" customWidth="1"/>
    <col min="5380" max="5380" width="63.85546875" style="79" customWidth="1"/>
    <col min="5381" max="5381" width="16" style="79" customWidth="1"/>
    <col min="5382" max="5382" width="40.7109375" style="79" customWidth="1"/>
    <col min="5383" max="5383" width="1.7109375" style="79" customWidth="1"/>
    <col min="5384" max="5384" width="12.85546875" style="79" customWidth="1"/>
    <col min="5385" max="5632" width="9.140625" style="79"/>
    <col min="5633" max="5633" width="2" style="79" customWidth="1"/>
    <col min="5634" max="5634" width="1.7109375" style="79" customWidth="1"/>
    <col min="5635" max="5635" width="8" style="79" customWidth="1"/>
    <col min="5636" max="5636" width="63.85546875" style="79" customWidth="1"/>
    <col min="5637" max="5637" width="16" style="79" customWidth="1"/>
    <col min="5638" max="5638" width="40.7109375" style="79" customWidth="1"/>
    <col min="5639" max="5639" width="1.7109375" style="79" customWidth="1"/>
    <col min="5640" max="5640" width="12.85546875" style="79" customWidth="1"/>
    <col min="5641" max="5888" width="9.140625" style="79"/>
    <col min="5889" max="5889" width="2" style="79" customWidth="1"/>
    <col min="5890" max="5890" width="1.7109375" style="79" customWidth="1"/>
    <col min="5891" max="5891" width="8" style="79" customWidth="1"/>
    <col min="5892" max="5892" width="63.85546875" style="79" customWidth="1"/>
    <col min="5893" max="5893" width="16" style="79" customWidth="1"/>
    <col min="5894" max="5894" width="40.7109375" style="79" customWidth="1"/>
    <col min="5895" max="5895" width="1.7109375" style="79" customWidth="1"/>
    <col min="5896" max="5896" width="12.85546875" style="79" customWidth="1"/>
    <col min="5897" max="6144" width="9.140625" style="79"/>
    <col min="6145" max="6145" width="2" style="79" customWidth="1"/>
    <col min="6146" max="6146" width="1.7109375" style="79" customWidth="1"/>
    <col min="6147" max="6147" width="8" style="79" customWidth="1"/>
    <col min="6148" max="6148" width="63.85546875" style="79" customWidth="1"/>
    <col min="6149" max="6149" width="16" style="79" customWidth="1"/>
    <col min="6150" max="6150" width="40.7109375" style="79" customWidth="1"/>
    <col min="6151" max="6151" width="1.7109375" style="79" customWidth="1"/>
    <col min="6152" max="6152" width="12.85546875" style="79" customWidth="1"/>
    <col min="6153" max="6400" width="9.140625" style="79"/>
    <col min="6401" max="6401" width="2" style="79" customWidth="1"/>
    <col min="6402" max="6402" width="1.7109375" style="79" customWidth="1"/>
    <col min="6403" max="6403" width="8" style="79" customWidth="1"/>
    <col min="6404" max="6404" width="63.85546875" style="79" customWidth="1"/>
    <col min="6405" max="6405" width="16" style="79" customWidth="1"/>
    <col min="6406" max="6406" width="40.7109375" style="79" customWidth="1"/>
    <col min="6407" max="6407" width="1.7109375" style="79" customWidth="1"/>
    <col min="6408" max="6408" width="12.85546875" style="79" customWidth="1"/>
    <col min="6409" max="6656" width="9.140625" style="79"/>
    <col min="6657" max="6657" width="2" style="79" customWidth="1"/>
    <col min="6658" max="6658" width="1.7109375" style="79" customWidth="1"/>
    <col min="6659" max="6659" width="8" style="79" customWidth="1"/>
    <col min="6660" max="6660" width="63.85546875" style="79" customWidth="1"/>
    <col min="6661" max="6661" width="16" style="79" customWidth="1"/>
    <col min="6662" max="6662" width="40.7109375" style="79" customWidth="1"/>
    <col min="6663" max="6663" width="1.7109375" style="79" customWidth="1"/>
    <col min="6664" max="6664" width="12.85546875" style="79" customWidth="1"/>
    <col min="6665" max="6912" width="9.140625" style="79"/>
    <col min="6913" max="6913" width="2" style="79" customWidth="1"/>
    <col min="6914" max="6914" width="1.7109375" style="79" customWidth="1"/>
    <col min="6915" max="6915" width="8" style="79" customWidth="1"/>
    <col min="6916" max="6916" width="63.85546875" style="79" customWidth="1"/>
    <col min="6917" max="6917" width="16" style="79" customWidth="1"/>
    <col min="6918" max="6918" width="40.7109375" style="79" customWidth="1"/>
    <col min="6919" max="6919" width="1.7109375" style="79" customWidth="1"/>
    <col min="6920" max="6920" width="12.85546875" style="79" customWidth="1"/>
    <col min="6921" max="7168" width="9.140625" style="79"/>
    <col min="7169" max="7169" width="2" style="79" customWidth="1"/>
    <col min="7170" max="7170" width="1.7109375" style="79" customWidth="1"/>
    <col min="7171" max="7171" width="8" style="79" customWidth="1"/>
    <col min="7172" max="7172" width="63.85546875" style="79" customWidth="1"/>
    <col min="7173" max="7173" width="16" style="79" customWidth="1"/>
    <col min="7174" max="7174" width="40.7109375" style="79" customWidth="1"/>
    <col min="7175" max="7175" width="1.7109375" style="79" customWidth="1"/>
    <col min="7176" max="7176" width="12.85546875" style="79" customWidth="1"/>
    <col min="7177" max="7424" width="9.140625" style="79"/>
    <col min="7425" max="7425" width="2" style="79" customWidth="1"/>
    <col min="7426" max="7426" width="1.7109375" style="79" customWidth="1"/>
    <col min="7427" max="7427" width="8" style="79" customWidth="1"/>
    <col min="7428" max="7428" width="63.85546875" style="79" customWidth="1"/>
    <col min="7429" max="7429" width="16" style="79" customWidth="1"/>
    <col min="7430" max="7430" width="40.7109375" style="79" customWidth="1"/>
    <col min="7431" max="7431" width="1.7109375" style="79" customWidth="1"/>
    <col min="7432" max="7432" width="12.85546875" style="79" customWidth="1"/>
    <col min="7433" max="7680" width="9.140625" style="79"/>
    <col min="7681" max="7681" width="2" style="79" customWidth="1"/>
    <col min="7682" max="7682" width="1.7109375" style="79" customWidth="1"/>
    <col min="7683" max="7683" width="8" style="79" customWidth="1"/>
    <col min="7684" max="7684" width="63.85546875" style="79" customWidth="1"/>
    <col min="7685" max="7685" width="16" style="79" customWidth="1"/>
    <col min="7686" max="7686" width="40.7109375" style="79" customWidth="1"/>
    <col min="7687" max="7687" width="1.7109375" style="79" customWidth="1"/>
    <col min="7688" max="7688" width="12.85546875" style="79" customWidth="1"/>
    <col min="7689" max="7936" width="9.140625" style="79"/>
    <col min="7937" max="7937" width="2" style="79" customWidth="1"/>
    <col min="7938" max="7938" width="1.7109375" style="79" customWidth="1"/>
    <col min="7939" max="7939" width="8" style="79" customWidth="1"/>
    <col min="7940" max="7940" width="63.85546875" style="79" customWidth="1"/>
    <col min="7941" max="7941" width="16" style="79" customWidth="1"/>
    <col min="7942" max="7942" width="40.7109375" style="79" customWidth="1"/>
    <col min="7943" max="7943" width="1.7109375" style="79" customWidth="1"/>
    <col min="7944" max="7944" width="12.85546875" style="79" customWidth="1"/>
    <col min="7945" max="8192" width="9.140625" style="79"/>
    <col min="8193" max="8193" width="2" style="79" customWidth="1"/>
    <col min="8194" max="8194" width="1.7109375" style="79" customWidth="1"/>
    <col min="8195" max="8195" width="8" style="79" customWidth="1"/>
    <col min="8196" max="8196" width="63.85546875" style="79" customWidth="1"/>
    <col min="8197" max="8197" width="16" style="79" customWidth="1"/>
    <col min="8198" max="8198" width="40.7109375" style="79" customWidth="1"/>
    <col min="8199" max="8199" width="1.7109375" style="79" customWidth="1"/>
    <col min="8200" max="8200" width="12.85546875" style="79" customWidth="1"/>
    <col min="8201" max="8448" width="9.140625" style="79"/>
    <col min="8449" max="8449" width="2" style="79" customWidth="1"/>
    <col min="8450" max="8450" width="1.7109375" style="79" customWidth="1"/>
    <col min="8451" max="8451" width="8" style="79" customWidth="1"/>
    <col min="8452" max="8452" width="63.85546875" style="79" customWidth="1"/>
    <col min="8453" max="8453" width="16" style="79" customWidth="1"/>
    <col min="8454" max="8454" width="40.7109375" style="79" customWidth="1"/>
    <col min="8455" max="8455" width="1.7109375" style="79" customWidth="1"/>
    <col min="8456" max="8456" width="12.85546875" style="79" customWidth="1"/>
    <col min="8457" max="8704" width="9.140625" style="79"/>
    <col min="8705" max="8705" width="2" style="79" customWidth="1"/>
    <col min="8706" max="8706" width="1.7109375" style="79" customWidth="1"/>
    <col min="8707" max="8707" width="8" style="79" customWidth="1"/>
    <col min="8708" max="8708" width="63.85546875" style="79" customWidth="1"/>
    <col min="8709" max="8709" width="16" style="79" customWidth="1"/>
    <col min="8710" max="8710" width="40.7109375" style="79" customWidth="1"/>
    <col min="8711" max="8711" width="1.7109375" style="79" customWidth="1"/>
    <col min="8712" max="8712" width="12.85546875" style="79" customWidth="1"/>
    <col min="8713" max="8960" width="9.140625" style="79"/>
    <col min="8961" max="8961" width="2" style="79" customWidth="1"/>
    <col min="8962" max="8962" width="1.7109375" style="79" customWidth="1"/>
    <col min="8963" max="8963" width="8" style="79" customWidth="1"/>
    <col min="8964" max="8964" width="63.85546875" style="79" customWidth="1"/>
    <col min="8965" max="8965" width="16" style="79" customWidth="1"/>
    <col min="8966" max="8966" width="40.7109375" style="79" customWidth="1"/>
    <col min="8967" max="8967" width="1.7109375" style="79" customWidth="1"/>
    <col min="8968" max="8968" width="12.85546875" style="79" customWidth="1"/>
    <col min="8969" max="9216" width="9.140625" style="79"/>
    <col min="9217" max="9217" width="2" style="79" customWidth="1"/>
    <col min="9218" max="9218" width="1.7109375" style="79" customWidth="1"/>
    <col min="9219" max="9219" width="8" style="79" customWidth="1"/>
    <col min="9220" max="9220" width="63.85546875" style="79" customWidth="1"/>
    <col min="9221" max="9221" width="16" style="79" customWidth="1"/>
    <col min="9222" max="9222" width="40.7109375" style="79" customWidth="1"/>
    <col min="9223" max="9223" width="1.7109375" style="79" customWidth="1"/>
    <col min="9224" max="9224" width="12.85546875" style="79" customWidth="1"/>
    <col min="9225" max="9472" width="9.140625" style="79"/>
    <col min="9473" max="9473" width="2" style="79" customWidth="1"/>
    <col min="9474" max="9474" width="1.7109375" style="79" customWidth="1"/>
    <col min="9475" max="9475" width="8" style="79" customWidth="1"/>
    <col min="9476" max="9476" width="63.85546875" style="79" customWidth="1"/>
    <col min="9477" max="9477" width="16" style="79" customWidth="1"/>
    <col min="9478" max="9478" width="40.7109375" style="79" customWidth="1"/>
    <col min="9479" max="9479" width="1.7109375" style="79" customWidth="1"/>
    <col min="9480" max="9480" width="12.85546875" style="79" customWidth="1"/>
    <col min="9481" max="9728" width="9.140625" style="79"/>
    <col min="9729" max="9729" width="2" style="79" customWidth="1"/>
    <col min="9730" max="9730" width="1.7109375" style="79" customWidth="1"/>
    <col min="9731" max="9731" width="8" style="79" customWidth="1"/>
    <col min="9732" max="9732" width="63.85546875" style="79" customWidth="1"/>
    <col min="9733" max="9733" width="16" style="79" customWidth="1"/>
    <col min="9734" max="9734" width="40.7109375" style="79" customWidth="1"/>
    <col min="9735" max="9735" width="1.7109375" style="79" customWidth="1"/>
    <col min="9736" max="9736" width="12.85546875" style="79" customWidth="1"/>
    <col min="9737" max="9984" width="9.140625" style="79"/>
    <col min="9985" max="9985" width="2" style="79" customWidth="1"/>
    <col min="9986" max="9986" width="1.7109375" style="79" customWidth="1"/>
    <col min="9987" max="9987" width="8" style="79" customWidth="1"/>
    <col min="9988" max="9988" width="63.85546875" style="79" customWidth="1"/>
    <col min="9989" max="9989" width="16" style="79" customWidth="1"/>
    <col min="9990" max="9990" width="40.7109375" style="79" customWidth="1"/>
    <col min="9991" max="9991" width="1.7109375" style="79" customWidth="1"/>
    <col min="9992" max="9992" width="12.85546875" style="79" customWidth="1"/>
    <col min="9993" max="10240" width="9.140625" style="79"/>
    <col min="10241" max="10241" width="2" style="79" customWidth="1"/>
    <col min="10242" max="10242" width="1.7109375" style="79" customWidth="1"/>
    <col min="10243" max="10243" width="8" style="79" customWidth="1"/>
    <col min="10244" max="10244" width="63.85546875" style="79" customWidth="1"/>
    <col min="10245" max="10245" width="16" style="79" customWidth="1"/>
    <col min="10246" max="10246" width="40.7109375" style="79" customWidth="1"/>
    <col min="10247" max="10247" width="1.7109375" style="79" customWidth="1"/>
    <col min="10248" max="10248" width="12.85546875" style="79" customWidth="1"/>
    <col min="10249" max="10496" width="9.140625" style="79"/>
    <col min="10497" max="10497" width="2" style="79" customWidth="1"/>
    <col min="10498" max="10498" width="1.7109375" style="79" customWidth="1"/>
    <col min="10499" max="10499" width="8" style="79" customWidth="1"/>
    <col min="10500" max="10500" width="63.85546875" style="79" customWidth="1"/>
    <col min="10501" max="10501" width="16" style="79" customWidth="1"/>
    <col min="10502" max="10502" width="40.7109375" style="79" customWidth="1"/>
    <col min="10503" max="10503" width="1.7109375" style="79" customWidth="1"/>
    <col min="10504" max="10504" width="12.85546875" style="79" customWidth="1"/>
    <col min="10505" max="10752" width="9.140625" style="79"/>
    <col min="10753" max="10753" width="2" style="79" customWidth="1"/>
    <col min="10754" max="10754" width="1.7109375" style="79" customWidth="1"/>
    <col min="10755" max="10755" width="8" style="79" customWidth="1"/>
    <col min="10756" max="10756" width="63.85546875" style="79" customWidth="1"/>
    <col min="10757" max="10757" width="16" style="79" customWidth="1"/>
    <col min="10758" max="10758" width="40.7109375" style="79" customWidth="1"/>
    <col min="10759" max="10759" width="1.7109375" style="79" customWidth="1"/>
    <col min="10760" max="10760" width="12.85546875" style="79" customWidth="1"/>
    <col min="10761" max="11008" width="9.140625" style="79"/>
    <col min="11009" max="11009" width="2" style="79" customWidth="1"/>
    <col min="11010" max="11010" width="1.7109375" style="79" customWidth="1"/>
    <col min="11011" max="11011" width="8" style="79" customWidth="1"/>
    <col min="11012" max="11012" width="63.85546875" style="79" customWidth="1"/>
    <col min="11013" max="11013" width="16" style="79" customWidth="1"/>
    <col min="11014" max="11014" width="40.7109375" style="79" customWidth="1"/>
    <col min="11015" max="11015" width="1.7109375" style="79" customWidth="1"/>
    <col min="11016" max="11016" width="12.85546875" style="79" customWidth="1"/>
    <col min="11017" max="11264" width="9.140625" style="79"/>
    <col min="11265" max="11265" width="2" style="79" customWidth="1"/>
    <col min="11266" max="11266" width="1.7109375" style="79" customWidth="1"/>
    <col min="11267" max="11267" width="8" style="79" customWidth="1"/>
    <col min="11268" max="11268" width="63.85546875" style="79" customWidth="1"/>
    <col min="11269" max="11269" width="16" style="79" customWidth="1"/>
    <col min="11270" max="11270" width="40.7109375" style="79" customWidth="1"/>
    <col min="11271" max="11271" width="1.7109375" style="79" customWidth="1"/>
    <col min="11272" max="11272" width="12.85546875" style="79" customWidth="1"/>
    <col min="11273" max="11520" width="9.140625" style="79"/>
    <col min="11521" max="11521" width="2" style="79" customWidth="1"/>
    <col min="11522" max="11522" width="1.7109375" style="79" customWidth="1"/>
    <col min="11523" max="11523" width="8" style="79" customWidth="1"/>
    <col min="11524" max="11524" width="63.85546875" style="79" customWidth="1"/>
    <col min="11525" max="11525" width="16" style="79" customWidth="1"/>
    <col min="11526" max="11526" width="40.7109375" style="79" customWidth="1"/>
    <col min="11527" max="11527" width="1.7109375" style="79" customWidth="1"/>
    <col min="11528" max="11528" width="12.85546875" style="79" customWidth="1"/>
    <col min="11529" max="11776" width="9.140625" style="79"/>
    <col min="11777" max="11777" width="2" style="79" customWidth="1"/>
    <col min="11778" max="11778" width="1.7109375" style="79" customWidth="1"/>
    <col min="11779" max="11779" width="8" style="79" customWidth="1"/>
    <col min="11780" max="11780" width="63.85546875" style="79" customWidth="1"/>
    <col min="11781" max="11781" width="16" style="79" customWidth="1"/>
    <col min="11782" max="11782" width="40.7109375" style="79" customWidth="1"/>
    <col min="11783" max="11783" width="1.7109375" style="79" customWidth="1"/>
    <col min="11784" max="11784" width="12.85546875" style="79" customWidth="1"/>
    <col min="11785" max="12032" width="9.140625" style="79"/>
    <col min="12033" max="12033" width="2" style="79" customWidth="1"/>
    <col min="12034" max="12034" width="1.7109375" style="79" customWidth="1"/>
    <col min="12035" max="12035" width="8" style="79" customWidth="1"/>
    <col min="12036" max="12036" width="63.85546875" style="79" customWidth="1"/>
    <col min="12037" max="12037" width="16" style="79" customWidth="1"/>
    <col min="12038" max="12038" width="40.7109375" style="79" customWidth="1"/>
    <col min="12039" max="12039" width="1.7109375" style="79" customWidth="1"/>
    <col min="12040" max="12040" width="12.85546875" style="79" customWidth="1"/>
    <col min="12041" max="12288" width="9.140625" style="79"/>
    <col min="12289" max="12289" width="2" style="79" customWidth="1"/>
    <col min="12290" max="12290" width="1.7109375" style="79" customWidth="1"/>
    <col min="12291" max="12291" width="8" style="79" customWidth="1"/>
    <col min="12292" max="12292" width="63.85546875" style="79" customWidth="1"/>
    <col min="12293" max="12293" width="16" style="79" customWidth="1"/>
    <col min="12294" max="12294" width="40.7109375" style="79" customWidth="1"/>
    <col min="12295" max="12295" width="1.7109375" style="79" customWidth="1"/>
    <col min="12296" max="12296" width="12.85546875" style="79" customWidth="1"/>
    <col min="12297" max="12544" width="9.140625" style="79"/>
    <col min="12545" max="12545" width="2" style="79" customWidth="1"/>
    <col min="12546" max="12546" width="1.7109375" style="79" customWidth="1"/>
    <col min="12547" max="12547" width="8" style="79" customWidth="1"/>
    <col min="12548" max="12548" width="63.85546875" style="79" customWidth="1"/>
    <col min="12549" max="12549" width="16" style="79" customWidth="1"/>
    <col min="12550" max="12550" width="40.7109375" style="79" customWidth="1"/>
    <col min="12551" max="12551" width="1.7109375" style="79" customWidth="1"/>
    <col min="12552" max="12552" width="12.85546875" style="79" customWidth="1"/>
    <col min="12553" max="12800" width="9.140625" style="79"/>
    <col min="12801" max="12801" width="2" style="79" customWidth="1"/>
    <col min="12802" max="12802" width="1.7109375" style="79" customWidth="1"/>
    <col min="12803" max="12803" width="8" style="79" customWidth="1"/>
    <col min="12804" max="12804" width="63.85546875" style="79" customWidth="1"/>
    <col min="12805" max="12805" width="16" style="79" customWidth="1"/>
    <col min="12806" max="12806" width="40.7109375" style="79" customWidth="1"/>
    <col min="12807" max="12807" width="1.7109375" style="79" customWidth="1"/>
    <col min="12808" max="12808" width="12.85546875" style="79" customWidth="1"/>
    <col min="12809" max="13056" width="9.140625" style="79"/>
    <col min="13057" max="13057" width="2" style="79" customWidth="1"/>
    <col min="13058" max="13058" width="1.7109375" style="79" customWidth="1"/>
    <col min="13059" max="13059" width="8" style="79" customWidth="1"/>
    <col min="13060" max="13060" width="63.85546875" style="79" customWidth="1"/>
    <col min="13061" max="13061" width="16" style="79" customWidth="1"/>
    <col min="13062" max="13062" width="40.7109375" style="79" customWidth="1"/>
    <col min="13063" max="13063" width="1.7109375" style="79" customWidth="1"/>
    <col min="13064" max="13064" width="12.85546875" style="79" customWidth="1"/>
    <col min="13065" max="13312" width="9.140625" style="79"/>
    <col min="13313" max="13313" width="2" style="79" customWidth="1"/>
    <col min="13314" max="13314" width="1.7109375" style="79" customWidth="1"/>
    <col min="13315" max="13315" width="8" style="79" customWidth="1"/>
    <col min="13316" max="13316" width="63.85546875" style="79" customWidth="1"/>
    <col min="13317" max="13317" width="16" style="79" customWidth="1"/>
    <col min="13318" max="13318" width="40.7109375" style="79" customWidth="1"/>
    <col min="13319" max="13319" width="1.7109375" style="79" customWidth="1"/>
    <col min="13320" max="13320" width="12.85546875" style="79" customWidth="1"/>
    <col min="13321" max="13568" width="9.140625" style="79"/>
    <col min="13569" max="13569" width="2" style="79" customWidth="1"/>
    <col min="13570" max="13570" width="1.7109375" style="79" customWidth="1"/>
    <col min="13571" max="13571" width="8" style="79" customWidth="1"/>
    <col min="13572" max="13572" width="63.85546875" style="79" customWidth="1"/>
    <col min="13573" max="13573" width="16" style="79" customWidth="1"/>
    <col min="13574" max="13574" width="40.7109375" style="79" customWidth="1"/>
    <col min="13575" max="13575" width="1.7109375" style="79" customWidth="1"/>
    <col min="13576" max="13576" width="12.85546875" style="79" customWidth="1"/>
    <col min="13577" max="13824" width="9.140625" style="79"/>
    <col min="13825" max="13825" width="2" style="79" customWidth="1"/>
    <col min="13826" max="13826" width="1.7109375" style="79" customWidth="1"/>
    <col min="13827" max="13827" width="8" style="79" customWidth="1"/>
    <col min="13828" max="13828" width="63.85546875" style="79" customWidth="1"/>
    <col min="13829" max="13829" width="16" style="79" customWidth="1"/>
    <col min="13830" max="13830" width="40.7109375" style="79" customWidth="1"/>
    <col min="13831" max="13831" width="1.7109375" style="79" customWidth="1"/>
    <col min="13832" max="13832" width="12.85546875" style="79" customWidth="1"/>
    <col min="13833" max="14080" width="9.140625" style="79"/>
    <col min="14081" max="14081" width="2" style="79" customWidth="1"/>
    <col min="14082" max="14082" width="1.7109375" style="79" customWidth="1"/>
    <col min="14083" max="14083" width="8" style="79" customWidth="1"/>
    <col min="14084" max="14084" width="63.85546875" style="79" customWidth="1"/>
    <col min="14085" max="14085" width="16" style="79" customWidth="1"/>
    <col min="14086" max="14086" width="40.7109375" style="79" customWidth="1"/>
    <col min="14087" max="14087" width="1.7109375" style="79" customWidth="1"/>
    <col min="14088" max="14088" width="12.85546875" style="79" customWidth="1"/>
    <col min="14089" max="14336" width="9.140625" style="79"/>
    <col min="14337" max="14337" width="2" style="79" customWidth="1"/>
    <col min="14338" max="14338" width="1.7109375" style="79" customWidth="1"/>
    <col min="14339" max="14339" width="8" style="79" customWidth="1"/>
    <col min="14340" max="14340" width="63.85546875" style="79" customWidth="1"/>
    <col min="14341" max="14341" width="16" style="79" customWidth="1"/>
    <col min="14342" max="14342" width="40.7109375" style="79" customWidth="1"/>
    <col min="14343" max="14343" width="1.7109375" style="79" customWidth="1"/>
    <col min="14344" max="14344" width="12.85546875" style="79" customWidth="1"/>
    <col min="14345" max="14592" width="9.140625" style="79"/>
    <col min="14593" max="14593" width="2" style="79" customWidth="1"/>
    <col min="14594" max="14594" width="1.7109375" style="79" customWidth="1"/>
    <col min="14595" max="14595" width="8" style="79" customWidth="1"/>
    <col min="14596" max="14596" width="63.85546875" style="79" customWidth="1"/>
    <col min="14597" max="14597" width="16" style="79" customWidth="1"/>
    <col min="14598" max="14598" width="40.7109375" style="79" customWidth="1"/>
    <col min="14599" max="14599" width="1.7109375" style="79" customWidth="1"/>
    <col min="14600" max="14600" width="12.85546875" style="79" customWidth="1"/>
    <col min="14601" max="14848" width="9.140625" style="79"/>
    <col min="14849" max="14849" width="2" style="79" customWidth="1"/>
    <col min="14850" max="14850" width="1.7109375" style="79" customWidth="1"/>
    <col min="14851" max="14851" width="8" style="79" customWidth="1"/>
    <col min="14852" max="14852" width="63.85546875" style="79" customWidth="1"/>
    <col min="14853" max="14853" width="16" style="79" customWidth="1"/>
    <col min="14854" max="14854" width="40.7109375" style="79" customWidth="1"/>
    <col min="14855" max="14855" width="1.7109375" style="79" customWidth="1"/>
    <col min="14856" max="14856" width="12.85546875" style="79" customWidth="1"/>
    <col min="14857" max="15104" width="9.140625" style="79"/>
    <col min="15105" max="15105" width="2" style="79" customWidth="1"/>
    <col min="15106" max="15106" width="1.7109375" style="79" customWidth="1"/>
    <col min="15107" max="15107" width="8" style="79" customWidth="1"/>
    <col min="15108" max="15108" width="63.85546875" style="79" customWidth="1"/>
    <col min="15109" max="15109" width="16" style="79" customWidth="1"/>
    <col min="15110" max="15110" width="40.7109375" style="79" customWidth="1"/>
    <col min="15111" max="15111" width="1.7109375" style="79" customWidth="1"/>
    <col min="15112" max="15112" width="12.85546875" style="79" customWidth="1"/>
    <col min="15113" max="15360" width="9.140625" style="79"/>
    <col min="15361" max="15361" width="2" style="79" customWidth="1"/>
    <col min="15362" max="15362" width="1.7109375" style="79" customWidth="1"/>
    <col min="15363" max="15363" width="8" style="79" customWidth="1"/>
    <col min="15364" max="15364" width="63.85546875" style="79" customWidth="1"/>
    <col min="15365" max="15365" width="16" style="79" customWidth="1"/>
    <col min="15366" max="15366" width="40.7109375" style="79" customWidth="1"/>
    <col min="15367" max="15367" width="1.7109375" style="79" customWidth="1"/>
    <col min="15368" max="15368" width="12.85546875" style="79" customWidth="1"/>
    <col min="15369" max="15616" width="9.140625" style="79"/>
    <col min="15617" max="15617" width="2" style="79" customWidth="1"/>
    <col min="15618" max="15618" width="1.7109375" style="79" customWidth="1"/>
    <col min="15619" max="15619" width="8" style="79" customWidth="1"/>
    <col min="15620" max="15620" width="63.85546875" style="79" customWidth="1"/>
    <col min="15621" max="15621" width="16" style="79" customWidth="1"/>
    <col min="15622" max="15622" width="40.7109375" style="79" customWidth="1"/>
    <col min="15623" max="15623" width="1.7109375" style="79" customWidth="1"/>
    <col min="15624" max="15624" width="12.85546875" style="79" customWidth="1"/>
    <col min="15625" max="15872" width="9.140625" style="79"/>
    <col min="15873" max="15873" width="2" style="79" customWidth="1"/>
    <col min="15874" max="15874" width="1.7109375" style="79" customWidth="1"/>
    <col min="15875" max="15875" width="8" style="79" customWidth="1"/>
    <col min="15876" max="15876" width="63.85546875" style="79" customWidth="1"/>
    <col min="15877" max="15877" width="16" style="79" customWidth="1"/>
    <col min="15878" max="15878" width="40.7109375" style="79" customWidth="1"/>
    <col min="15879" max="15879" width="1.7109375" style="79" customWidth="1"/>
    <col min="15880" max="15880" width="12.85546875" style="79" customWidth="1"/>
    <col min="15881" max="16128" width="9.140625" style="79"/>
    <col min="16129" max="16129" width="2" style="79" customWidth="1"/>
    <col min="16130" max="16130" width="1.7109375" style="79" customWidth="1"/>
    <col min="16131" max="16131" width="8" style="79" customWidth="1"/>
    <col min="16132" max="16132" width="63.85546875" style="79" customWidth="1"/>
    <col min="16133" max="16133" width="16" style="79" customWidth="1"/>
    <col min="16134" max="16134" width="40.7109375" style="79" customWidth="1"/>
    <col min="16135" max="16135" width="1.7109375" style="79" customWidth="1"/>
    <col min="16136" max="16136" width="12.85546875" style="79" customWidth="1"/>
    <col min="16137" max="16384" width="9.140625" style="79"/>
  </cols>
  <sheetData>
    <row r="1" spans="2:8">
      <c r="B1" s="80"/>
      <c r="C1" s="80"/>
      <c r="D1" s="80"/>
      <c r="E1" s="80"/>
      <c r="F1" s="80"/>
    </row>
    <row r="2" spans="2:8">
      <c r="B2" s="80"/>
      <c r="C2" s="81"/>
      <c r="D2" s="82"/>
      <c r="E2" s="82"/>
      <c r="F2" s="83"/>
    </row>
    <row r="3" spans="2:8">
      <c r="B3" s="80"/>
      <c r="C3" s="84"/>
      <c r="D3" s="85"/>
      <c r="E3" s="85"/>
      <c r="F3" s="86"/>
    </row>
    <row r="4" spans="2:8">
      <c r="B4" s="80"/>
      <c r="C4" s="84"/>
      <c r="D4" s="85"/>
      <c r="E4" s="85"/>
      <c r="F4" s="86"/>
    </row>
    <row r="5" spans="2:8">
      <c r="B5" s="80"/>
      <c r="C5" s="84"/>
      <c r="D5" s="85"/>
      <c r="E5" s="85"/>
      <c r="F5" s="86"/>
    </row>
    <row r="6" spans="2:8">
      <c r="B6" s="80"/>
      <c r="C6" s="84"/>
      <c r="D6" s="85"/>
      <c r="E6" s="85"/>
      <c r="F6" s="86"/>
    </row>
    <row r="7" spans="2:8">
      <c r="B7" s="80"/>
      <c r="C7" s="84"/>
      <c r="D7" s="85"/>
      <c r="E7" s="85"/>
      <c r="F7" s="86"/>
    </row>
    <row r="8" spans="2:8" ht="18" customHeight="1">
      <c r="B8" s="80"/>
      <c r="C8" s="313" t="s">
        <v>156</v>
      </c>
      <c r="D8" s="314"/>
      <c r="E8" s="314"/>
      <c r="F8" s="315"/>
    </row>
    <row r="9" spans="2:8" ht="18" customHeight="1">
      <c r="B9" s="80"/>
      <c r="C9" s="87"/>
      <c r="D9" s="88"/>
      <c r="E9" s="88"/>
      <c r="F9" s="89"/>
    </row>
    <row r="10" spans="2:8" s="77" customFormat="1">
      <c r="B10" s="90"/>
      <c r="C10" s="91" t="s">
        <v>5</v>
      </c>
      <c r="D10" s="92" t="s">
        <v>157</v>
      </c>
      <c r="E10" s="316"/>
      <c r="F10" s="317"/>
      <c r="H10" s="79"/>
    </row>
    <row r="11" spans="2:8" s="77" customFormat="1" ht="37.5" customHeight="1">
      <c r="B11" s="90"/>
      <c r="C11" s="91" t="s">
        <v>7</v>
      </c>
      <c r="D11" s="92" t="s">
        <v>158</v>
      </c>
      <c r="E11" s="318" t="s">
        <v>159</v>
      </c>
      <c r="F11" s="319"/>
      <c r="H11" s="79"/>
    </row>
    <row r="12" spans="2:8" s="77" customFormat="1">
      <c r="B12" s="90"/>
      <c r="C12" s="91" t="s">
        <v>10</v>
      </c>
      <c r="D12" s="92" t="s">
        <v>160</v>
      </c>
      <c r="E12" s="320" t="s">
        <v>288</v>
      </c>
      <c r="F12" s="321"/>
      <c r="H12" s="79"/>
    </row>
    <row r="13" spans="2:8" s="77" customFormat="1">
      <c r="B13" s="90"/>
      <c r="C13" s="91" t="s">
        <v>13</v>
      </c>
      <c r="D13" s="92" t="s">
        <v>161</v>
      </c>
      <c r="E13" s="322" t="s">
        <v>162</v>
      </c>
      <c r="F13" s="323"/>
      <c r="H13" s="79"/>
    </row>
    <row r="14" spans="2:8" s="77" customFormat="1">
      <c r="B14" s="90"/>
      <c r="C14" s="324" t="s">
        <v>163</v>
      </c>
      <c r="D14" s="325"/>
      <c r="E14" s="325"/>
      <c r="F14" s="326"/>
      <c r="H14" s="79"/>
    </row>
    <row r="15" spans="2:8" s="77" customFormat="1">
      <c r="B15" s="90"/>
      <c r="C15" s="91"/>
      <c r="D15" s="92" t="s">
        <v>164</v>
      </c>
      <c r="E15" s="322" t="s">
        <v>20</v>
      </c>
      <c r="F15" s="323"/>
      <c r="H15" s="79"/>
    </row>
    <row r="16" spans="2:8" s="77" customFormat="1">
      <c r="B16" s="90"/>
      <c r="C16" s="93"/>
      <c r="D16" s="327" t="s">
        <v>165</v>
      </c>
      <c r="E16" s="328"/>
      <c r="F16" s="329"/>
      <c r="H16" s="79"/>
    </row>
    <row r="17" spans="2:8" s="77" customFormat="1">
      <c r="B17" s="90"/>
      <c r="C17" s="330" t="s">
        <v>22</v>
      </c>
      <c r="D17" s="331"/>
      <c r="E17" s="331"/>
      <c r="F17" s="332"/>
      <c r="H17" s="79"/>
    </row>
    <row r="18" spans="2:8" s="77" customFormat="1">
      <c r="B18" s="90"/>
      <c r="C18" s="94">
        <v>1</v>
      </c>
      <c r="D18" s="95" t="s">
        <v>166</v>
      </c>
      <c r="E18" s="333" t="s">
        <v>167</v>
      </c>
      <c r="F18" s="334"/>
      <c r="H18" s="79"/>
    </row>
    <row r="19" spans="2:8" s="77" customFormat="1">
      <c r="B19" s="90"/>
      <c r="C19" s="94">
        <v>2</v>
      </c>
      <c r="D19" s="96" t="s">
        <v>168</v>
      </c>
      <c r="E19" s="335" t="s">
        <v>169</v>
      </c>
      <c r="F19" s="336"/>
      <c r="H19" s="79"/>
    </row>
    <row r="20" spans="2:8" s="77" customFormat="1">
      <c r="B20" s="90"/>
      <c r="C20" s="94">
        <v>3</v>
      </c>
      <c r="D20" s="95" t="s">
        <v>170</v>
      </c>
      <c r="E20" s="337">
        <v>1250.52</v>
      </c>
      <c r="F20" s="338"/>
      <c r="H20" s="79"/>
    </row>
    <row r="21" spans="2:8" s="77" customFormat="1">
      <c r="B21" s="90"/>
      <c r="C21" s="94">
        <v>4</v>
      </c>
      <c r="D21" s="95" t="s">
        <v>171</v>
      </c>
      <c r="E21" s="333" t="s">
        <v>172</v>
      </c>
      <c r="F21" s="334"/>
      <c r="H21" s="79"/>
    </row>
    <row r="22" spans="2:8">
      <c r="B22" s="80"/>
      <c r="C22" s="97">
        <v>5</v>
      </c>
      <c r="D22" s="98" t="s">
        <v>28</v>
      </c>
      <c r="E22" s="339">
        <v>44197</v>
      </c>
      <c r="F22" s="340"/>
    </row>
    <row r="23" spans="2:8">
      <c r="B23" s="80"/>
      <c r="C23" s="341" t="s">
        <v>173</v>
      </c>
      <c r="D23" s="342"/>
      <c r="E23" s="342"/>
      <c r="F23" s="343"/>
    </row>
    <row r="24" spans="2:8" ht="15.75" customHeight="1">
      <c r="B24" s="80"/>
      <c r="C24" s="99">
        <v>1</v>
      </c>
      <c r="D24" s="100" t="s">
        <v>31</v>
      </c>
      <c r="E24" s="101" t="s">
        <v>32</v>
      </c>
      <c r="F24" s="102" t="s">
        <v>33</v>
      </c>
    </row>
    <row r="25" spans="2:8">
      <c r="B25" s="80"/>
      <c r="C25" s="94" t="s">
        <v>5</v>
      </c>
      <c r="D25" s="103" t="s">
        <v>174</v>
      </c>
      <c r="E25" s="104">
        <v>1</v>
      </c>
      <c r="F25" s="105">
        <f>E20</f>
        <v>1250.52</v>
      </c>
    </row>
    <row r="26" spans="2:8">
      <c r="B26" s="80"/>
      <c r="C26" s="106"/>
      <c r="D26" s="107" t="s">
        <v>77</v>
      </c>
      <c r="E26" s="108"/>
      <c r="F26" s="109">
        <f>TRUNC(SUM(F25:F25),2)</f>
        <v>1250.52</v>
      </c>
    </row>
    <row r="27" spans="2:8">
      <c r="B27" s="80"/>
      <c r="C27" s="344" t="s">
        <v>175</v>
      </c>
      <c r="D27" s="345"/>
      <c r="E27" s="345"/>
      <c r="F27" s="346"/>
    </row>
    <row r="28" spans="2:8">
      <c r="B28" s="80"/>
      <c r="C28" s="99" t="s">
        <v>176</v>
      </c>
      <c r="D28" s="110" t="s">
        <v>177</v>
      </c>
      <c r="E28" s="111"/>
      <c r="F28" s="102" t="s">
        <v>33</v>
      </c>
    </row>
    <row r="29" spans="2:8">
      <c r="B29" s="80"/>
      <c r="C29" s="94" t="s">
        <v>5</v>
      </c>
      <c r="D29" s="96" t="s">
        <v>178</v>
      </c>
      <c r="E29" s="112">
        <v>8.3299999999999999E-2</v>
      </c>
      <c r="F29" s="113">
        <f>TRUNC(($F$26*E29),2)</f>
        <v>104.16</v>
      </c>
    </row>
    <row r="30" spans="2:8">
      <c r="B30" s="80"/>
      <c r="C30" s="94" t="s">
        <v>7</v>
      </c>
      <c r="D30" s="114" t="s">
        <v>179</v>
      </c>
      <c r="E30" s="115">
        <v>0.121</v>
      </c>
      <c r="F30" s="113">
        <f>TRUNC(($F$26*E30),2)</f>
        <v>151.31</v>
      </c>
    </row>
    <row r="31" spans="2:8">
      <c r="B31" s="80"/>
      <c r="C31" s="106"/>
      <c r="D31" s="107" t="s">
        <v>77</v>
      </c>
      <c r="E31" s="116">
        <f>SUM(E29:E30)</f>
        <v>0.20430000000000001</v>
      </c>
      <c r="F31" s="117">
        <f>TRUNC(SUM(F29:F30),2)</f>
        <v>255.47</v>
      </c>
    </row>
    <row r="32" spans="2:8">
      <c r="B32" s="80"/>
      <c r="C32" s="94"/>
      <c r="D32" s="114"/>
      <c r="E32" s="118"/>
      <c r="F32" s="119"/>
    </row>
    <row r="33" spans="2:6" ht="25.5">
      <c r="B33" s="80"/>
      <c r="C33" s="120" t="s">
        <v>180</v>
      </c>
      <c r="D33" s="121" t="s">
        <v>181</v>
      </c>
      <c r="E33" s="122" t="s">
        <v>32</v>
      </c>
      <c r="F33" s="123" t="s">
        <v>33</v>
      </c>
    </row>
    <row r="34" spans="2:6">
      <c r="B34" s="80"/>
      <c r="C34" s="94" t="s">
        <v>5</v>
      </c>
      <c r="D34" s="103" t="s">
        <v>182</v>
      </c>
      <c r="E34" s="124">
        <v>0.2</v>
      </c>
      <c r="F34" s="125">
        <f t="shared" ref="F34:F41" si="0">TRUNC((($F$26+$F$31)*E34),2)</f>
        <v>301.19</v>
      </c>
    </row>
    <row r="35" spans="2:6">
      <c r="B35" s="80"/>
      <c r="C35" s="94" t="s">
        <v>7</v>
      </c>
      <c r="D35" s="103" t="s">
        <v>183</v>
      </c>
      <c r="E35" s="124">
        <v>2.5000000000000001E-2</v>
      </c>
      <c r="F35" s="125">
        <f t="shared" si="0"/>
        <v>37.64</v>
      </c>
    </row>
    <row r="36" spans="2:6">
      <c r="B36" s="80"/>
      <c r="C36" s="94" t="s">
        <v>10</v>
      </c>
      <c r="D36" s="103" t="s">
        <v>184</v>
      </c>
      <c r="E36" s="124">
        <v>0.03</v>
      </c>
      <c r="F36" s="125">
        <f t="shared" si="0"/>
        <v>45.17</v>
      </c>
    </row>
    <row r="37" spans="2:6">
      <c r="B37" s="80"/>
      <c r="C37" s="94" t="s">
        <v>13</v>
      </c>
      <c r="D37" s="103" t="s">
        <v>185</v>
      </c>
      <c r="E37" s="124">
        <v>1.4999999999999999E-2</v>
      </c>
      <c r="F37" s="125">
        <f t="shared" si="0"/>
        <v>22.58</v>
      </c>
    </row>
    <row r="38" spans="2:6">
      <c r="B38" s="80"/>
      <c r="C38" s="94" t="s">
        <v>38</v>
      </c>
      <c r="D38" s="103" t="s">
        <v>186</v>
      </c>
      <c r="E38" s="124">
        <v>0.01</v>
      </c>
      <c r="F38" s="125">
        <f t="shared" si="0"/>
        <v>15.05</v>
      </c>
    </row>
    <row r="39" spans="2:6">
      <c r="B39" s="80"/>
      <c r="C39" s="94" t="s">
        <v>40</v>
      </c>
      <c r="D39" s="103" t="s">
        <v>187</v>
      </c>
      <c r="E39" s="124">
        <v>6.0000000000000001E-3</v>
      </c>
      <c r="F39" s="125">
        <f t="shared" si="0"/>
        <v>9.0299999999999994</v>
      </c>
    </row>
    <row r="40" spans="2:6">
      <c r="B40" s="80"/>
      <c r="C40" s="94" t="s">
        <v>42</v>
      </c>
      <c r="D40" s="103" t="s">
        <v>188</v>
      </c>
      <c r="E40" s="124">
        <v>2E-3</v>
      </c>
      <c r="F40" s="125">
        <f t="shared" si="0"/>
        <v>3.01</v>
      </c>
    </row>
    <row r="41" spans="2:6">
      <c r="B41" s="80"/>
      <c r="C41" s="94" t="s">
        <v>44</v>
      </c>
      <c r="D41" s="103" t="s">
        <v>74</v>
      </c>
      <c r="E41" s="124">
        <v>0.08</v>
      </c>
      <c r="F41" s="125">
        <f t="shared" si="0"/>
        <v>120.47</v>
      </c>
    </row>
    <row r="42" spans="2:6">
      <c r="B42" s="80"/>
      <c r="C42" s="347" t="s">
        <v>77</v>
      </c>
      <c r="D42" s="348"/>
      <c r="E42" s="127">
        <f>SUM(E34:E41)</f>
        <v>0.36799999999999999</v>
      </c>
      <c r="F42" s="128">
        <f>TRUNC(SUM(F34:F41),2)</f>
        <v>554.14</v>
      </c>
    </row>
    <row r="43" spans="2:6" ht="11.1" customHeight="1">
      <c r="B43" s="80"/>
      <c r="C43" s="94"/>
      <c r="D43" s="103"/>
      <c r="E43" s="129"/>
      <c r="F43" s="119"/>
    </row>
    <row r="44" spans="2:6">
      <c r="B44" s="80"/>
      <c r="C44" s="120" t="s">
        <v>189</v>
      </c>
      <c r="D44" s="349" t="s">
        <v>48</v>
      </c>
      <c r="E44" s="350"/>
      <c r="F44" s="123" t="s">
        <v>33</v>
      </c>
    </row>
    <row r="45" spans="2:6" ht="16.5" customHeight="1">
      <c r="B45" s="80"/>
      <c r="C45" s="94" t="s">
        <v>5</v>
      </c>
      <c r="D45" s="130" t="s">
        <v>190</v>
      </c>
      <c r="E45" s="131" t="s">
        <v>191</v>
      </c>
      <c r="F45" s="132">
        <f>IF(E45="NÃO",0,TRUNC(((4*2)*21)-0.06*F25,2))</f>
        <v>92.96</v>
      </c>
    </row>
    <row r="46" spans="2:6" ht="17.25" customHeight="1">
      <c r="B46" s="80"/>
      <c r="C46" s="94" t="s">
        <v>7</v>
      </c>
      <c r="D46" s="133" t="s">
        <v>192</v>
      </c>
      <c r="E46" s="191">
        <v>13</v>
      </c>
      <c r="F46" s="134">
        <f>TRUNC(((E46)*21)*90%,2)</f>
        <v>245.7</v>
      </c>
    </row>
    <row r="47" spans="2:6" ht="17.25" customHeight="1">
      <c r="B47" s="80"/>
      <c r="C47" s="94" t="s">
        <v>10</v>
      </c>
      <c r="D47" s="351" t="s">
        <v>193</v>
      </c>
      <c r="E47" s="352"/>
      <c r="F47" s="135">
        <v>3.5</v>
      </c>
    </row>
    <row r="48" spans="2:6" ht="17.25" customHeight="1">
      <c r="B48" s="80"/>
      <c r="C48" s="94" t="s">
        <v>13</v>
      </c>
      <c r="D48" s="351" t="s">
        <v>194</v>
      </c>
      <c r="E48" s="352"/>
      <c r="F48" s="135">
        <v>15</v>
      </c>
    </row>
    <row r="49" spans="2:8">
      <c r="B49" s="80"/>
      <c r="C49" s="136"/>
      <c r="D49" s="353" t="s">
        <v>77</v>
      </c>
      <c r="E49" s="348"/>
      <c r="F49" s="117">
        <f>TRUNC(SUM(F45:F48),2)</f>
        <v>357.16</v>
      </c>
    </row>
    <row r="50" spans="2:8">
      <c r="B50" s="80"/>
      <c r="C50" s="354"/>
      <c r="D50" s="355"/>
      <c r="E50" s="356"/>
      <c r="F50" s="357"/>
    </row>
    <row r="51" spans="2:8" ht="32.25" customHeight="1">
      <c r="B51" s="80"/>
      <c r="C51" s="120">
        <v>2</v>
      </c>
      <c r="D51" s="137" t="s">
        <v>195</v>
      </c>
      <c r="E51" s="138" t="s">
        <v>32</v>
      </c>
      <c r="F51" s="123" t="s">
        <v>33</v>
      </c>
    </row>
    <row r="52" spans="2:8">
      <c r="B52" s="80"/>
      <c r="C52" s="94" t="s">
        <v>176</v>
      </c>
      <c r="D52" s="96" t="s">
        <v>177</v>
      </c>
      <c r="E52" s="112">
        <f>E31</f>
        <v>0.20430000000000001</v>
      </c>
      <c r="F52" s="119">
        <f>F31</f>
        <v>255.47</v>
      </c>
    </row>
    <row r="53" spans="2:8">
      <c r="B53" s="80"/>
      <c r="C53" s="94" t="s">
        <v>180</v>
      </c>
      <c r="D53" s="114" t="s">
        <v>196</v>
      </c>
      <c r="E53" s="115">
        <f>E42</f>
        <v>0.36799999999999999</v>
      </c>
      <c r="F53" s="119">
        <f>F42</f>
        <v>554.14</v>
      </c>
    </row>
    <row r="54" spans="2:8">
      <c r="B54" s="80"/>
      <c r="C54" s="94" t="s">
        <v>189</v>
      </c>
      <c r="D54" s="114" t="s">
        <v>48</v>
      </c>
      <c r="E54" s="139"/>
      <c r="F54" s="119">
        <f>F49</f>
        <v>357.16</v>
      </c>
    </row>
    <row r="55" spans="2:8">
      <c r="B55" s="80"/>
      <c r="C55" s="136"/>
      <c r="D55" s="126" t="s">
        <v>77</v>
      </c>
      <c r="E55" s="140"/>
      <c r="F55" s="117">
        <f>SUM(F52:F54)</f>
        <v>1166.77</v>
      </c>
    </row>
    <row r="56" spans="2:8">
      <c r="B56" s="80"/>
      <c r="C56" s="358"/>
      <c r="D56" s="359"/>
      <c r="E56" s="359"/>
      <c r="F56" s="360"/>
    </row>
    <row r="57" spans="2:8">
      <c r="B57" s="80"/>
      <c r="C57" s="361" t="s">
        <v>197</v>
      </c>
      <c r="D57" s="362"/>
      <c r="E57" s="362"/>
      <c r="F57" s="363"/>
    </row>
    <row r="58" spans="2:8">
      <c r="B58" s="80"/>
      <c r="C58" s="99">
        <v>3</v>
      </c>
      <c r="D58" s="110" t="s">
        <v>198</v>
      </c>
      <c r="E58" s="141" t="s">
        <v>32</v>
      </c>
      <c r="F58" s="102" t="s">
        <v>33</v>
      </c>
    </row>
    <row r="59" spans="2:8" s="78" customFormat="1">
      <c r="B59" s="142"/>
      <c r="C59" s="143" t="s">
        <v>5</v>
      </c>
      <c r="D59" s="144" t="s">
        <v>90</v>
      </c>
      <c r="E59" s="145">
        <v>4.1999999999999997E-3</v>
      </c>
      <c r="F59" s="125">
        <f>TRUNC(((F26+F31+F41+F49)*E59),2)</f>
        <v>8.33</v>
      </c>
      <c r="G59" s="146"/>
      <c r="H59" s="147"/>
    </row>
    <row r="60" spans="2:8" s="78" customFormat="1">
      <c r="B60" s="142"/>
      <c r="C60" s="143" t="s">
        <v>7</v>
      </c>
      <c r="D60" s="144" t="s">
        <v>199</v>
      </c>
      <c r="E60" s="145">
        <v>0</v>
      </c>
      <c r="F60" s="125">
        <v>0</v>
      </c>
      <c r="G60" s="146"/>
      <c r="H60" s="147" t="s">
        <v>200</v>
      </c>
    </row>
    <row r="61" spans="2:8" s="78" customFormat="1">
      <c r="B61" s="142"/>
      <c r="C61" s="143" t="s">
        <v>10</v>
      </c>
      <c r="D61" s="144" t="s">
        <v>201</v>
      </c>
      <c r="E61" s="145">
        <v>0.04</v>
      </c>
      <c r="F61" s="125">
        <f>TRUNC((E61*F26),2)</f>
        <v>50.02</v>
      </c>
      <c r="G61" s="146"/>
      <c r="H61" s="147"/>
    </row>
    <row r="62" spans="2:8" s="78" customFormat="1">
      <c r="B62" s="142"/>
      <c r="C62" s="143" t="s">
        <v>13</v>
      </c>
      <c r="D62" s="144" t="s">
        <v>202</v>
      </c>
      <c r="E62" s="145">
        <v>1.8499999999999999E-2</v>
      </c>
      <c r="F62" s="125">
        <f>TRUNC(((F26+F55)*E62),2)</f>
        <v>44.71</v>
      </c>
      <c r="G62" s="146"/>
      <c r="H62" s="147"/>
    </row>
    <row r="63" spans="2:8" s="78" customFormat="1" ht="30" customHeight="1">
      <c r="B63" s="142"/>
      <c r="C63" s="143" t="s">
        <v>38</v>
      </c>
      <c r="D63" s="144" t="s">
        <v>203</v>
      </c>
      <c r="E63" s="145">
        <v>0</v>
      </c>
      <c r="F63" s="125">
        <v>0</v>
      </c>
      <c r="G63" s="146"/>
      <c r="H63" s="147" t="s">
        <v>200</v>
      </c>
    </row>
    <row r="64" spans="2:8" s="78" customFormat="1">
      <c r="B64" s="142"/>
      <c r="C64" s="143" t="s">
        <v>40</v>
      </c>
      <c r="D64" s="144" t="s">
        <v>204</v>
      </c>
      <c r="E64" s="145">
        <v>0</v>
      </c>
      <c r="F64" s="125">
        <f>TRUNC(($F$26*E64),2)</f>
        <v>0</v>
      </c>
      <c r="G64" s="146"/>
      <c r="H64" s="147"/>
    </row>
    <row r="65" spans="2:8">
      <c r="B65" s="80"/>
      <c r="C65" s="364" t="s">
        <v>77</v>
      </c>
      <c r="D65" s="365"/>
      <c r="E65" s="148">
        <f>SUM(E59:E64)</f>
        <v>6.2700000000000006E-2</v>
      </c>
      <c r="F65" s="128">
        <f>TRUNC(SUM(F59:F64),2)</f>
        <v>103.06</v>
      </c>
    </row>
    <row r="66" spans="2:8">
      <c r="B66" s="80"/>
      <c r="C66" s="366"/>
      <c r="D66" s="356"/>
      <c r="E66" s="356"/>
      <c r="F66" s="367"/>
    </row>
    <row r="67" spans="2:8">
      <c r="B67" s="80"/>
      <c r="C67" s="361" t="s">
        <v>205</v>
      </c>
      <c r="D67" s="362"/>
      <c r="E67" s="362"/>
      <c r="F67" s="363"/>
    </row>
    <row r="68" spans="2:8">
      <c r="B68" s="80"/>
      <c r="C68" s="99" t="s">
        <v>67</v>
      </c>
      <c r="D68" s="149" t="s">
        <v>206</v>
      </c>
      <c r="E68" s="141" t="s">
        <v>32</v>
      </c>
      <c r="F68" s="150" t="s">
        <v>33</v>
      </c>
    </row>
    <row r="69" spans="2:8">
      <c r="B69" s="80"/>
      <c r="C69" s="94" t="s">
        <v>5</v>
      </c>
      <c r="D69" s="96" t="s">
        <v>207</v>
      </c>
      <c r="E69" s="145">
        <v>0</v>
      </c>
      <c r="F69" s="152">
        <f t="shared" ref="F69:F74" si="1">TRUNC((($F$26+$F$55+$F$65)*E69),2)</f>
        <v>0</v>
      </c>
    </row>
    <row r="70" spans="2:8">
      <c r="B70" s="80"/>
      <c r="C70" s="94" t="s">
        <v>7</v>
      </c>
      <c r="D70" s="96" t="s">
        <v>206</v>
      </c>
      <c r="E70" s="145">
        <v>0</v>
      </c>
      <c r="F70" s="152">
        <f t="shared" si="1"/>
        <v>0</v>
      </c>
      <c r="H70" s="384" t="s">
        <v>208</v>
      </c>
    </row>
    <row r="71" spans="2:8">
      <c r="B71" s="80"/>
      <c r="C71" s="94" t="s">
        <v>10</v>
      </c>
      <c r="D71" s="96" t="s">
        <v>209</v>
      </c>
      <c r="E71" s="145">
        <v>0</v>
      </c>
      <c r="F71" s="152">
        <f t="shared" si="1"/>
        <v>0</v>
      </c>
      <c r="H71" s="384"/>
    </row>
    <row r="72" spans="2:8">
      <c r="B72" s="80"/>
      <c r="C72" s="94" t="s">
        <v>13</v>
      </c>
      <c r="D72" s="96" t="s">
        <v>210</v>
      </c>
      <c r="E72" s="145">
        <v>0</v>
      </c>
      <c r="F72" s="152">
        <f t="shared" si="1"/>
        <v>0</v>
      </c>
      <c r="H72" s="384"/>
    </row>
    <row r="73" spans="2:8">
      <c r="B73" s="80"/>
      <c r="C73" s="94" t="s">
        <v>38</v>
      </c>
      <c r="D73" s="96" t="s">
        <v>84</v>
      </c>
      <c r="E73" s="145">
        <v>0</v>
      </c>
      <c r="F73" s="152">
        <f t="shared" si="1"/>
        <v>0</v>
      </c>
      <c r="H73" s="384"/>
    </row>
    <row r="74" spans="2:8">
      <c r="B74" s="80"/>
      <c r="C74" s="94" t="s">
        <v>40</v>
      </c>
      <c r="D74" s="96" t="s">
        <v>55</v>
      </c>
      <c r="E74" s="145">
        <v>0</v>
      </c>
      <c r="F74" s="152">
        <f t="shared" si="1"/>
        <v>0</v>
      </c>
      <c r="H74" s="384"/>
    </row>
    <row r="75" spans="2:8" ht="16.5" customHeight="1">
      <c r="B75" s="80"/>
      <c r="C75" s="364" t="s">
        <v>77</v>
      </c>
      <c r="D75" s="368"/>
      <c r="E75" s="153">
        <f>SUM(E69:E74)</f>
        <v>0</v>
      </c>
      <c r="F75" s="128">
        <f>TRUNC(SUM(F69:F74),2)</f>
        <v>0</v>
      </c>
    </row>
    <row r="76" spans="2:8">
      <c r="B76" s="80"/>
      <c r="C76" s="354"/>
      <c r="D76" s="355"/>
      <c r="E76" s="355"/>
      <c r="F76" s="357"/>
    </row>
    <row r="77" spans="2:8">
      <c r="B77" s="80"/>
      <c r="C77" s="354"/>
      <c r="D77" s="355"/>
      <c r="E77" s="355"/>
      <c r="F77" s="357"/>
    </row>
    <row r="78" spans="2:8" ht="40.5" customHeight="1">
      <c r="B78" s="80"/>
      <c r="C78" s="120">
        <v>4</v>
      </c>
      <c r="D78" s="349" t="s">
        <v>211</v>
      </c>
      <c r="E78" s="350"/>
      <c r="F78" s="123" t="s">
        <v>33</v>
      </c>
    </row>
    <row r="79" spans="2:8">
      <c r="B79" s="80"/>
      <c r="C79" s="94" t="s">
        <v>67</v>
      </c>
      <c r="D79" s="96" t="s">
        <v>212</v>
      </c>
      <c r="E79" s="154"/>
      <c r="F79" s="119">
        <f>F75</f>
        <v>0</v>
      </c>
    </row>
    <row r="80" spans="2:8">
      <c r="B80" s="80"/>
      <c r="C80" s="155"/>
      <c r="D80" s="375" t="s">
        <v>77</v>
      </c>
      <c r="E80" s="376"/>
      <c r="F80" s="117">
        <f>TRUNC(SUM(F79:F79),2)</f>
        <v>0</v>
      </c>
    </row>
    <row r="81" spans="2:6">
      <c r="B81" s="80"/>
      <c r="C81" s="361" t="s">
        <v>213</v>
      </c>
      <c r="D81" s="362"/>
      <c r="E81" s="362"/>
      <c r="F81" s="363"/>
    </row>
    <row r="82" spans="2:6">
      <c r="B82" s="80"/>
      <c r="C82" s="99">
        <v>5</v>
      </c>
      <c r="D82" s="377" t="s">
        <v>58</v>
      </c>
      <c r="E82" s="378"/>
      <c r="F82" s="102" t="s">
        <v>33</v>
      </c>
    </row>
    <row r="83" spans="2:6">
      <c r="B83" s="80"/>
      <c r="C83" s="94" t="s">
        <v>5</v>
      </c>
      <c r="D83" s="379" t="s">
        <v>214</v>
      </c>
      <c r="E83" s="380"/>
      <c r="F83" s="156">
        <f>'Uniformes - Jardineiro'!F5</f>
        <v>30.13</v>
      </c>
    </row>
    <row r="84" spans="2:6">
      <c r="B84" s="80"/>
      <c r="C84" s="94" t="s">
        <v>7</v>
      </c>
      <c r="D84" s="379" t="s">
        <v>215</v>
      </c>
      <c r="E84" s="380"/>
      <c r="F84" s="156">
        <f>'Equipamentos - Jardineiro'!F14</f>
        <v>30.7</v>
      </c>
    </row>
    <row r="85" spans="2:6">
      <c r="B85" s="80"/>
      <c r="C85" s="94" t="s">
        <v>10</v>
      </c>
      <c r="D85" s="379"/>
      <c r="E85" s="380"/>
      <c r="F85" s="119">
        <v>0</v>
      </c>
    </row>
    <row r="86" spans="2:6" ht="16.5" customHeight="1">
      <c r="B86" s="80"/>
      <c r="C86" s="364" t="s">
        <v>77</v>
      </c>
      <c r="D86" s="368"/>
      <c r="E86" s="365"/>
      <c r="F86" s="128">
        <f>TRUNC(SUM(F83:F85),2)</f>
        <v>60.83</v>
      </c>
    </row>
    <row r="87" spans="2:6">
      <c r="B87" s="80"/>
      <c r="C87" s="369"/>
      <c r="D87" s="370"/>
      <c r="E87" s="370"/>
      <c r="F87" s="371"/>
    </row>
    <row r="88" spans="2:6">
      <c r="B88" s="80"/>
      <c r="C88" s="372" t="s">
        <v>216</v>
      </c>
      <c r="D88" s="373"/>
      <c r="E88" s="373"/>
      <c r="F88" s="374"/>
    </row>
    <row r="89" spans="2:6">
      <c r="B89" s="80"/>
      <c r="C89" s="99">
        <v>6</v>
      </c>
      <c r="D89" s="158" t="s">
        <v>115</v>
      </c>
      <c r="E89" s="101" t="s">
        <v>32</v>
      </c>
      <c r="F89" s="102" t="s">
        <v>33</v>
      </c>
    </row>
    <row r="90" spans="2:6">
      <c r="B90" s="80"/>
      <c r="C90" s="94" t="s">
        <v>5</v>
      </c>
      <c r="D90" s="103" t="s">
        <v>217</v>
      </c>
      <c r="E90" s="159">
        <v>5.0000000000000001E-3</v>
      </c>
      <c r="F90" s="160">
        <f>TRUNC((E90*F109),2)</f>
        <v>12.9</v>
      </c>
    </row>
    <row r="91" spans="2:6">
      <c r="B91" s="80"/>
      <c r="C91" s="94" t="s">
        <v>7</v>
      </c>
      <c r="D91" s="103" t="s">
        <v>126</v>
      </c>
      <c r="E91" s="159">
        <v>5.0000000000000001E-3</v>
      </c>
      <c r="F91" s="160">
        <f>TRUNC((F109*E91),2)</f>
        <v>12.9</v>
      </c>
    </row>
    <row r="92" spans="2:6">
      <c r="B92" s="80"/>
      <c r="C92" s="94" t="s">
        <v>10</v>
      </c>
      <c r="D92" s="103" t="s">
        <v>117</v>
      </c>
      <c r="E92" s="161"/>
      <c r="F92" s="160"/>
    </row>
    <row r="93" spans="2:6">
      <c r="B93" s="80"/>
      <c r="C93" s="162"/>
      <c r="D93" s="121" t="s">
        <v>218</v>
      </c>
      <c r="E93" s="161"/>
      <c r="F93" s="163"/>
    </row>
    <row r="94" spans="2:6">
      <c r="B94" s="80"/>
      <c r="C94" s="162"/>
      <c r="D94" s="103" t="s">
        <v>219</v>
      </c>
      <c r="E94" s="159">
        <v>4.0000000000000001E-3</v>
      </c>
      <c r="F94" s="160">
        <f>TRUNC(((F90+F91+F109)/E101*E94),2)</f>
        <v>11.24</v>
      </c>
    </row>
    <row r="95" spans="2:6">
      <c r="B95" s="80"/>
      <c r="C95" s="162"/>
      <c r="D95" s="103" t="s">
        <v>220</v>
      </c>
      <c r="E95" s="159">
        <v>1.8499999999999999E-2</v>
      </c>
      <c r="F95" s="160">
        <f>TRUNC(((F90+F91+F109)/E101*E95),2)</f>
        <v>51.99</v>
      </c>
    </row>
    <row r="96" spans="2:6">
      <c r="B96" s="80"/>
      <c r="C96" s="162"/>
      <c r="D96" s="121" t="s">
        <v>221</v>
      </c>
      <c r="E96" s="161"/>
      <c r="F96" s="160"/>
    </row>
    <row r="97" spans="2:6">
      <c r="B97" s="80"/>
      <c r="C97" s="162"/>
      <c r="D97" s="103" t="s">
        <v>222</v>
      </c>
      <c r="E97" s="159">
        <v>0.05</v>
      </c>
      <c r="F97" s="160">
        <f>TRUNC((F90+F91+F109)/E101*E97,2)</f>
        <v>140.53</v>
      </c>
    </row>
    <row r="98" spans="2:6">
      <c r="B98" s="80"/>
      <c r="C98" s="162"/>
      <c r="D98" s="121" t="s">
        <v>223</v>
      </c>
      <c r="E98" s="161"/>
      <c r="F98" s="163"/>
    </row>
    <row r="99" spans="2:6">
      <c r="B99" s="80"/>
      <c r="C99" s="162"/>
      <c r="D99" s="164"/>
      <c r="E99" s="159"/>
      <c r="F99" s="160">
        <f>TRUNC((F90+F91+F109)/E101*E99,2)</f>
        <v>0</v>
      </c>
    </row>
    <row r="100" spans="2:6">
      <c r="B100" s="80"/>
      <c r="C100" s="364" t="s">
        <v>77</v>
      </c>
      <c r="D100" s="365"/>
      <c r="E100" s="165">
        <f>SUM(E90:E98)</f>
        <v>8.2500000000000004E-2</v>
      </c>
      <c r="F100" s="166">
        <f>SUM(F90:F99)</f>
        <v>229.56</v>
      </c>
    </row>
    <row r="101" spans="2:6">
      <c r="B101" s="80"/>
      <c r="C101" s="167">
        <f>SUM(E94:E99)</f>
        <v>7.2499999999999995E-2</v>
      </c>
      <c r="D101" s="168" t="s">
        <v>224</v>
      </c>
      <c r="E101" s="169">
        <f>1-C101/1</f>
        <v>0.92749999999999999</v>
      </c>
      <c r="F101" s="170"/>
    </row>
    <row r="102" spans="2:6">
      <c r="B102" s="80"/>
      <c r="C102" s="389" t="s">
        <v>225</v>
      </c>
      <c r="D102" s="390"/>
      <c r="E102" s="390"/>
      <c r="F102" s="391"/>
    </row>
    <row r="103" spans="2:6" ht="30" customHeight="1">
      <c r="B103" s="80"/>
      <c r="C103" s="171"/>
      <c r="D103" s="349" t="s">
        <v>226</v>
      </c>
      <c r="E103" s="350"/>
      <c r="F103" s="123" t="s">
        <v>33</v>
      </c>
    </row>
    <row r="104" spans="2:6">
      <c r="B104" s="80"/>
      <c r="C104" s="94" t="s">
        <v>5</v>
      </c>
      <c r="D104" s="385" t="s">
        <v>227</v>
      </c>
      <c r="E104" s="385"/>
      <c r="F104" s="119">
        <f>F26</f>
        <v>1250.52</v>
      </c>
    </row>
    <row r="105" spans="2:6">
      <c r="B105" s="80"/>
      <c r="C105" s="94" t="s">
        <v>7</v>
      </c>
      <c r="D105" s="385" t="s">
        <v>228</v>
      </c>
      <c r="E105" s="385"/>
      <c r="F105" s="119">
        <f>F55</f>
        <v>1166.77</v>
      </c>
    </row>
    <row r="106" spans="2:6">
      <c r="B106" s="80"/>
      <c r="C106" s="94" t="s">
        <v>10</v>
      </c>
      <c r="D106" s="385" t="s">
        <v>229</v>
      </c>
      <c r="E106" s="385"/>
      <c r="F106" s="119">
        <f>F65</f>
        <v>103.06</v>
      </c>
    </row>
    <row r="107" spans="2:6">
      <c r="B107" s="80"/>
      <c r="C107" s="94" t="s">
        <v>13</v>
      </c>
      <c r="D107" s="379" t="s">
        <v>230</v>
      </c>
      <c r="E107" s="380"/>
      <c r="F107" s="119">
        <f>F80</f>
        <v>0</v>
      </c>
    </row>
    <row r="108" spans="2:6">
      <c r="B108" s="80"/>
      <c r="C108" s="94" t="s">
        <v>38</v>
      </c>
      <c r="D108" s="385" t="s">
        <v>231</v>
      </c>
      <c r="E108" s="385"/>
      <c r="F108" s="119">
        <f>F86</f>
        <v>60.83</v>
      </c>
    </row>
    <row r="109" spans="2:6">
      <c r="B109" s="80"/>
      <c r="C109" s="386" t="s">
        <v>232</v>
      </c>
      <c r="D109" s="387"/>
      <c r="E109" s="388"/>
      <c r="F109" s="172">
        <f>TRUNC(SUM(F104:F108),2)</f>
        <v>2581.1799999999998</v>
      </c>
    </row>
    <row r="110" spans="2:6">
      <c r="B110" s="80"/>
      <c r="C110" s="94" t="s">
        <v>40</v>
      </c>
      <c r="D110" s="379" t="s">
        <v>233</v>
      </c>
      <c r="E110" s="380"/>
      <c r="F110" s="173">
        <f>F100</f>
        <v>229.56</v>
      </c>
    </row>
    <row r="111" spans="2:6">
      <c r="B111" s="80"/>
      <c r="C111" s="381" t="s">
        <v>234</v>
      </c>
      <c r="D111" s="382"/>
      <c r="E111" s="350"/>
      <c r="F111" s="174">
        <f>SUM(F109:F110)</f>
        <v>2810.74</v>
      </c>
    </row>
    <row r="112" spans="2:6">
      <c r="B112" s="80"/>
      <c r="C112" s="178"/>
      <c r="D112" s="176"/>
      <c r="E112" s="176"/>
      <c r="F112" s="179"/>
    </row>
    <row r="113" spans="3:6">
      <c r="C113" s="383"/>
      <c r="D113" s="383"/>
      <c r="E113" s="383"/>
      <c r="F113" s="383"/>
    </row>
    <row r="128" spans="3:6">
      <c r="C128" s="79" t="s">
        <v>191</v>
      </c>
    </row>
    <row r="129" spans="3:3">
      <c r="C129" s="79" t="s">
        <v>235</v>
      </c>
    </row>
  </sheetData>
  <sheetProtection algorithmName="SHA-512" hashValue="0dAK6xv86df9ZuNpJOOzZasF/FPcIiGGr9/xs/JC7e7M4dcHyUfWLkX3gmRo/0xprL6dC77HYzWzq1Ie2xd0Xw==" saltValue="aOX8a2vAZwWC1jbW43fCxA==" spinCount="100000" sheet="1" objects="1" formatCells="0"/>
  <mergeCells count="53">
    <mergeCell ref="C111:E111"/>
    <mergeCell ref="C113:F113"/>
    <mergeCell ref="H70:H74"/>
    <mergeCell ref="D106:E106"/>
    <mergeCell ref="D107:E107"/>
    <mergeCell ref="D108:E108"/>
    <mergeCell ref="C109:E109"/>
    <mergeCell ref="D110:E110"/>
    <mergeCell ref="C100:D100"/>
    <mergeCell ref="C102:F102"/>
    <mergeCell ref="D103:E103"/>
    <mergeCell ref="D104:E104"/>
    <mergeCell ref="D105:E105"/>
    <mergeCell ref="D84:E84"/>
    <mergeCell ref="D85:E85"/>
    <mergeCell ref="C86:E86"/>
    <mergeCell ref="C87:F87"/>
    <mergeCell ref="C88:F88"/>
    <mergeCell ref="D78:E78"/>
    <mergeCell ref="D80:E80"/>
    <mergeCell ref="C81:F81"/>
    <mergeCell ref="D82:E82"/>
    <mergeCell ref="D83:E83"/>
    <mergeCell ref="C66:F66"/>
    <mergeCell ref="C67:F67"/>
    <mergeCell ref="C75:D75"/>
    <mergeCell ref="C76:F76"/>
    <mergeCell ref="C77:F77"/>
    <mergeCell ref="D49:E49"/>
    <mergeCell ref="C50:F50"/>
    <mergeCell ref="C56:F56"/>
    <mergeCell ref="C57:F57"/>
    <mergeCell ref="C65:D65"/>
    <mergeCell ref="C27:F27"/>
    <mergeCell ref="C42:D42"/>
    <mergeCell ref="D44:E44"/>
    <mergeCell ref="D47:E47"/>
    <mergeCell ref="D48:E48"/>
    <mergeCell ref="E19:F19"/>
    <mergeCell ref="E20:F20"/>
    <mergeCell ref="E21:F21"/>
    <mergeCell ref="E22:F22"/>
    <mergeCell ref="C23:F23"/>
    <mergeCell ref="C14:F14"/>
    <mergeCell ref="E15:F15"/>
    <mergeCell ref="D16:F16"/>
    <mergeCell ref="C17:F17"/>
    <mergeCell ref="E18:F18"/>
    <mergeCell ref="C8:F8"/>
    <mergeCell ref="E10:F10"/>
    <mergeCell ref="E11:F11"/>
    <mergeCell ref="E12:F12"/>
    <mergeCell ref="E13:F13"/>
  </mergeCells>
  <dataValidations count="1">
    <dataValidation type="list" allowBlank="1" showInputMessage="1" showErrorMessage="1" sqref="E45">
      <formula1>$C$128:$C$129</formula1>
    </dataValidation>
  </dataValidations>
  <printOptions horizontalCentered="1" verticalCentered="1"/>
  <pageMargins left="0.118055555555556" right="0.196527777777778" top="0.196527777777778" bottom="0.196527777777778" header="0.118055555555556" footer="0.118055555555556"/>
  <pageSetup paperSize="9" scale="76" fitToHeight="0" orientation="portrait" r:id="rId1"/>
  <rowBreaks count="1" manualBreakCount="1">
    <brk id="65" max="8"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
  <sheetViews>
    <sheetView workbookViewId="0">
      <selection activeCell="E34" sqref="E34"/>
    </sheetView>
  </sheetViews>
  <sheetFormatPr defaultColWidth="9" defaultRowHeight="15"/>
  <cols>
    <col min="1" max="1" width="5.28515625" customWidth="1"/>
    <col min="2" max="2" width="22.85546875" customWidth="1"/>
    <col min="3" max="3" width="13.140625" customWidth="1"/>
    <col min="4" max="4" width="15.140625" customWidth="1"/>
    <col min="5" max="5" width="16.42578125" customWidth="1"/>
    <col min="6" max="6" width="17.28515625" customWidth="1"/>
  </cols>
  <sheetData>
    <row r="1" spans="1:6">
      <c r="A1" s="71" t="s">
        <v>236</v>
      </c>
      <c r="B1" s="71" t="s">
        <v>237</v>
      </c>
      <c r="C1" s="71" t="s">
        <v>238</v>
      </c>
      <c r="D1" s="71" t="s">
        <v>239</v>
      </c>
      <c r="E1" s="71" t="s">
        <v>240</v>
      </c>
      <c r="F1" s="71" t="s">
        <v>241</v>
      </c>
    </row>
    <row r="2" spans="1:6" ht="75">
      <c r="A2" s="72">
        <v>1</v>
      </c>
      <c r="B2" s="73" t="s">
        <v>242</v>
      </c>
      <c r="C2" s="74">
        <v>4</v>
      </c>
      <c r="D2" s="74" t="s">
        <v>243</v>
      </c>
      <c r="E2" s="75">
        <v>74.66</v>
      </c>
      <c r="F2" s="76">
        <f>E2*C2</f>
        <v>298.64</v>
      </c>
    </row>
    <row r="3" spans="1:6" ht="30">
      <c r="A3" s="72">
        <v>2</v>
      </c>
      <c r="B3" s="73" t="s">
        <v>244</v>
      </c>
      <c r="C3" s="74">
        <v>2</v>
      </c>
      <c r="D3" s="74" t="s">
        <v>245</v>
      </c>
      <c r="E3" s="75">
        <v>31.51</v>
      </c>
      <c r="F3" s="76">
        <f>E3*C3</f>
        <v>63.02</v>
      </c>
    </row>
    <row r="4" spans="1:6">
      <c r="A4" s="392" t="s">
        <v>246</v>
      </c>
      <c r="B4" s="392"/>
      <c r="C4" s="392"/>
      <c r="D4" s="392"/>
      <c r="E4" s="392"/>
      <c r="F4" s="76">
        <f>SUM(F2:F3)</f>
        <v>361.66</v>
      </c>
    </row>
    <row r="5" spans="1:6">
      <c r="A5" s="392" t="s">
        <v>247</v>
      </c>
      <c r="B5" s="392"/>
      <c r="C5" s="392"/>
      <c r="D5" s="392"/>
      <c r="E5" s="392"/>
      <c r="F5" s="76">
        <f>TRUNC(F4/12,2)</f>
        <v>30.13</v>
      </c>
    </row>
  </sheetData>
  <sheetProtection algorithmName="SHA-512" hashValue="puGJq5l2y+dMRIL+ojmiVzqv7b16UheYp3POQWbAKTqwJgiwlxhODymqjqzSNr0JDYy5VOsSqmzT3dknZkaC6g==" saltValue="O4fqZ+u3B4F509YA0/x9bg==" spinCount="100000" sheet="1" objects="1" scenarios="1" formatCells="0"/>
  <mergeCells count="2">
    <mergeCell ref="A4:E4"/>
    <mergeCell ref="A5:E5"/>
  </mergeCells>
  <pageMargins left="0.51180555555555596" right="0.51180555555555596" top="0.78680555555555598" bottom="0.78680555555555598" header="0.31388888888888899" footer="0.31388888888888899"/>
  <pageSetup paperSize="9"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4"/>
  <sheetViews>
    <sheetView workbookViewId="0">
      <selection activeCell="H10" sqref="H10"/>
    </sheetView>
  </sheetViews>
  <sheetFormatPr defaultColWidth="9" defaultRowHeight="15"/>
  <cols>
    <col min="1" max="1" width="5.28515625" customWidth="1"/>
    <col min="2" max="2" width="22.85546875" customWidth="1"/>
    <col min="3" max="3" width="13.140625" customWidth="1"/>
    <col min="4" max="4" width="15.140625" customWidth="1"/>
    <col min="5" max="5" width="16.42578125" customWidth="1"/>
    <col min="6" max="6" width="17.28515625" customWidth="1"/>
  </cols>
  <sheetData>
    <row r="1" spans="1:6">
      <c r="A1" s="71" t="s">
        <v>236</v>
      </c>
      <c r="B1" s="71" t="s">
        <v>237</v>
      </c>
      <c r="C1" s="71" t="s">
        <v>238</v>
      </c>
      <c r="D1" s="71" t="s">
        <v>239</v>
      </c>
      <c r="E1" s="71" t="s">
        <v>240</v>
      </c>
      <c r="F1" s="71" t="s">
        <v>241</v>
      </c>
    </row>
    <row r="2" spans="1:6" ht="30">
      <c r="A2" s="72">
        <v>1</v>
      </c>
      <c r="B2" s="73" t="s">
        <v>248</v>
      </c>
      <c r="C2" s="74">
        <v>2</v>
      </c>
      <c r="D2" s="74" t="s">
        <v>243</v>
      </c>
      <c r="E2" s="75">
        <v>8.3000000000000007</v>
      </c>
      <c r="F2" s="76">
        <f>E2*C2</f>
        <v>16.600000000000001</v>
      </c>
    </row>
    <row r="3" spans="1:6" ht="75">
      <c r="A3" s="72">
        <v>2</v>
      </c>
      <c r="B3" s="73" t="s">
        <v>249</v>
      </c>
      <c r="C3" s="74">
        <v>4</v>
      </c>
      <c r="D3" s="74" t="s">
        <v>243</v>
      </c>
      <c r="E3" s="75">
        <v>4.18</v>
      </c>
      <c r="F3" s="76">
        <f t="shared" ref="F3:F12" si="0">E3*C3</f>
        <v>16.72</v>
      </c>
    </row>
    <row r="4" spans="1:6" ht="45">
      <c r="A4" s="72">
        <v>3</v>
      </c>
      <c r="B4" s="73" t="s">
        <v>250</v>
      </c>
      <c r="C4" s="74">
        <v>4</v>
      </c>
      <c r="D4" s="74" t="s">
        <v>245</v>
      </c>
      <c r="E4" s="75">
        <v>2.5</v>
      </c>
      <c r="F4" s="76">
        <f t="shared" si="0"/>
        <v>10</v>
      </c>
    </row>
    <row r="5" spans="1:6" ht="75">
      <c r="A5" s="72">
        <v>4</v>
      </c>
      <c r="B5" s="73" t="s">
        <v>251</v>
      </c>
      <c r="C5" s="74">
        <v>4</v>
      </c>
      <c r="D5" s="74" t="s">
        <v>245</v>
      </c>
      <c r="E5" s="75">
        <v>4.88</v>
      </c>
      <c r="F5" s="76">
        <f t="shared" si="0"/>
        <v>19.52</v>
      </c>
    </row>
    <row r="6" spans="1:6" ht="45">
      <c r="A6" s="72">
        <v>5</v>
      </c>
      <c r="B6" s="73" t="s">
        <v>252</v>
      </c>
      <c r="C6" s="74">
        <v>2</v>
      </c>
      <c r="D6" s="74" t="s">
        <v>243</v>
      </c>
      <c r="E6" s="75">
        <v>20.05</v>
      </c>
      <c r="F6" s="76">
        <f t="shared" si="0"/>
        <v>40.1</v>
      </c>
    </row>
    <row r="7" spans="1:6" ht="30">
      <c r="A7" s="72">
        <v>6</v>
      </c>
      <c r="B7" s="73" t="s">
        <v>253</v>
      </c>
      <c r="C7" s="74">
        <v>2</v>
      </c>
      <c r="D7" s="74" t="s">
        <v>243</v>
      </c>
      <c r="E7" s="75">
        <v>16.920000000000002</v>
      </c>
      <c r="F7" s="76">
        <f t="shared" si="0"/>
        <v>33.840000000000003</v>
      </c>
    </row>
    <row r="8" spans="1:6" ht="75">
      <c r="A8" s="72">
        <v>7</v>
      </c>
      <c r="B8" s="73" t="s">
        <v>254</v>
      </c>
      <c r="C8" s="74">
        <v>40</v>
      </c>
      <c r="D8" s="74" t="s">
        <v>243</v>
      </c>
      <c r="E8" s="75">
        <v>2.94</v>
      </c>
      <c r="F8" s="76">
        <f t="shared" si="0"/>
        <v>117.6</v>
      </c>
    </row>
    <row r="9" spans="1:6" ht="30">
      <c r="A9" s="72">
        <v>8</v>
      </c>
      <c r="B9" s="73" t="s">
        <v>255</v>
      </c>
      <c r="C9" s="74">
        <v>2</v>
      </c>
      <c r="D9" s="74" t="s">
        <v>245</v>
      </c>
      <c r="E9" s="75">
        <v>19.47</v>
      </c>
      <c r="F9" s="76">
        <f t="shared" si="0"/>
        <v>38.94</v>
      </c>
    </row>
    <row r="10" spans="1:6">
      <c r="A10" s="72">
        <v>9</v>
      </c>
      <c r="B10" s="73" t="s">
        <v>256</v>
      </c>
      <c r="C10" s="74">
        <v>1</v>
      </c>
      <c r="D10" s="74" t="s">
        <v>243</v>
      </c>
      <c r="E10" s="75">
        <v>12.66</v>
      </c>
      <c r="F10" s="76">
        <f t="shared" si="0"/>
        <v>12.66</v>
      </c>
    </row>
    <row r="11" spans="1:6" ht="45">
      <c r="A11" s="72">
        <v>10</v>
      </c>
      <c r="B11" s="73" t="s">
        <v>257</v>
      </c>
      <c r="C11" s="74">
        <v>2</v>
      </c>
      <c r="D11" s="74" t="s">
        <v>243</v>
      </c>
      <c r="E11" s="75">
        <v>8.6999999999999993</v>
      </c>
      <c r="F11" s="76">
        <f t="shared" si="0"/>
        <v>17.399999999999999</v>
      </c>
    </row>
    <row r="12" spans="1:6" ht="45">
      <c r="A12" s="72">
        <v>11</v>
      </c>
      <c r="B12" s="73" t="s">
        <v>258</v>
      </c>
      <c r="C12" s="74">
        <v>1</v>
      </c>
      <c r="D12" s="74" t="s">
        <v>243</v>
      </c>
      <c r="E12" s="75">
        <v>45.02</v>
      </c>
      <c r="F12" s="76">
        <f t="shared" si="0"/>
        <v>45.02</v>
      </c>
    </row>
    <row r="13" spans="1:6">
      <c r="A13" s="392" t="s">
        <v>246</v>
      </c>
      <c r="B13" s="392"/>
      <c r="C13" s="392"/>
      <c r="D13" s="392"/>
      <c r="E13" s="392"/>
      <c r="F13" s="76">
        <f>SUM(F2:F12)</f>
        <v>368.4</v>
      </c>
    </row>
    <row r="14" spans="1:6">
      <c r="A14" s="392" t="s">
        <v>247</v>
      </c>
      <c r="B14" s="392"/>
      <c r="C14" s="392"/>
      <c r="D14" s="392"/>
      <c r="E14" s="392"/>
      <c r="F14" s="76">
        <f>TRUNC(F13/12,2)</f>
        <v>30.7</v>
      </c>
    </row>
  </sheetData>
  <sheetProtection algorithmName="SHA-512" hashValue="Lw/J0WA0Wo23VlqYjtSWMfPCk5RdlxpOXivg830zNWu9jCz+mZQomfoFRba++M4Nl5g8+ISJ0t2twjCksR2wqA==" saltValue="YDb3JRc7caUcNAVEiGoH3Q==" spinCount="100000" sheet="1" objects="1" scenarios="1" formatCells="0"/>
  <mergeCells count="2">
    <mergeCell ref="A13:E13"/>
    <mergeCell ref="A14:E14"/>
  </mergeCells>
  <pageMargins left="0.51180555555555596" right="0.51180555555555596" top="0.78680555555555598" bottom="0.78680555555555598" header="0.31388888888888899" footer="0.31388888888888899"/>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499984740745262"/>
    <pageSetUpPr fitToPage="1"/>
  </sheetPr>
  <dimension ref="B1:H129"/>
  <sheetViews>
    <sheetView view="pageBreakPreview" topLeftCell="A64" zoomScale="120" zoomScaleNormal="100" zoomScaleSheetLayoutView="120" workbookViewId="0">
      <selection activeCell="D99" sqref="D99"/>
    </sheetView>
  </sheetViews>
  <sheetFormatPr defaultColWidth="9" defaultRowHeight="12.75"/>
  <cols>
    <col min="1" max="1" width="2" style="79" customWidth="1"/>
    <col min="2" max="2" width="1.7109375" style="79" customWidth="1"/>
    <col min="3" max="3" width="8" style="79" customWidth="1"/>
    <col min="4" max="4" width="63.85546875" style="79" customWidth="1"/>
    <col min="5" max="5" width="16" style="79" customWidth="1"/>
    <col min="6" max="6" width="40.7109375" style="79" customWidth="1"/>
    <col min="7" max="7" width="1.7109375" style="77" customWidth="1"/>
    <col min="8" max="8" width="39.140625" style="79" customWidth="1"/>
    <col min="9" max="256" width="9" style="79"/>
    <col min="257" max="257" width="2" style="79" customWidth="1"/>
    <col min="258" max="258" width="1.7109375" style="79" customWidth="1"/>
    <col min="259" max="259" width="8" style="79" customWidth="1"/>
    <col min="260" max="260" width="63.85546875" style="79" customWidth="1"/>
    <col min="261" max="261" width="16" style="79" customWidth="1"/>
    <col min="262" max="262" width="40.7109375" style="79" customWidth="1"/>
    <col min="263" max="263" width="1.7109375" style="79" customWidth="1"/>
    <col min="264" max="264" width="12.85546875" style="79" customWidth="1"/>
    <col min="265" max="512" width="9" style="79"/>
    <col min="513" max="513" width="2" style="79" customWidth="1"/>
    <col min="514" max="514" width="1.7109375" style="79" customWidth="1"/>
    <col min="515" max="515" width="8" style="79" customWidth="1"/>
    <col min="516" max="516" width="63.85546875" style="79" customWidth="1"/>
    <col min="517" max="517" width="16" style="79" customWidth="1"/>
    <col min="518" max="518" width="40.7109375" style="79" customWidth="1"/>
    <col min="519" max="519" width="1.7109375" style="79" customWidth="1"/>
    <col min="520" max="520" width="12.85546875" style="79" customWidth="1"/>
    <col min="521" max="768" width="9" style="79"/>
    <col min="769" max="769" width="2" style="79" customWidth="1"/>
    <col min="770" max="770" width="1.7109375" style="79" customWidth="1"/>
    <col min="771" max="771" width="8" style="79" customWidth="1"/>
    <col min="772" max="772" width="63.85546875" style="79" customWidth="1"/>
    <col min="773" max="773" width="16" style="79" customWidth="1"/>
    <col min="774" max="774" width="40.7109375" style="79" customWidth="1"/>
    <col min="775" max="775" width="1.7109375" style="79" customWidth="1"/>
    <col min="776" max="776" width="12.85546875" style="79" customWidth="1"/>
    <col min="777" max="1024" width="9" style="79"/>
    <col min="1025" max="1025" width="2" style="79" customWidth="1"/>
    <col min="1026" max="1026" width="1.7109375" style="79" customWidth="1"/>
    <col min="1027" max="1027" width="8" style="79" customWidth="1"/>
    <col min="1028" max="1028" width="63.85546875" style="79" customWidth="1"/>
    <col min="1029" max="1029" width="16" style="79" customWidth="1"/>
    <col min="1030" max="1030" width="40.7109375" style="79" customWidth="1"/>
    <col min="1031" max="1031" width="1.7109375" style="79" customWidth="1"/>
    <col min="1032" max="1032" width="12.85546875" style="79" customWidth="1"/>
    <col min="1033" max="1280" width="9" style="79"/>
    <col min="1281" max="1281" width="2" style="79" customWidth="1"/>
    <col min="1282" max="1282" width="1.7109375" style="79" customWidth="1"/>
    <col min="1283" max="1283" width="8" style="79" customWidth="1"/>
    <col min="1284" max="1284" width="63.85546875" style="79" customWidth="1"/>
    <col min="1285" max="1285" width="16" style="79" customWidth="1"/>
    <col min="1286" max="1286" width="40.7109375" style="79" customWidth="1"/>
    <col min="1287" max="1287" width="1.7109375" style="79" customWidth="1"/>
    <col min="1288" max="1288" width="12.85546875" style="79" customWidth="1"/>
    <col min="1289" max="1536" width="9" style="79"/>
    <col min="1537" max="1537" width="2" style="79" customWidth="1"/>
    <col min="1538" max="1538" width="1.7109375" style="79" customWidth="1"/>
    <col min="1539" max="1539" width="8" style="79" customWidth="1"/>
    <col min="1540" max="1540" width="63.85546875" style="79" customWidth="1"/>
    <col min="1541" max="1541" width="16" style="79" customWidth="1"/>
    <col min="1542" max="1542" width="40.7109375" style="79" customWidth="1"/>
    <col min="1543" max="1543" width="1.7109375" style="79" customWidth="1"/>
    <col min="1544" max="1544" width="12.85546875" style="79" customWidth="1"/>
    <col min="1545" max="1792" width="9" style="79"/>
    <col min="1793" max="1793" width="2" style="79" customWidth="1"/>
    <col min="1794" max="1794" width="1.7109375" style="79" customWidth="1"/>
    <col min="1795" max="1795" width="8" style="79" customWidth="1"/>
    <col min="1796" max="1796" width="63.85546875" style="79" customWidth="1"/>
    <col min="1797" max="1797" width="16" style="79" customWidth="1"/>
    <col min="1798" max="1798" width="40.7109375" style="79" customWidth="1"/>
    <col min="1799" max="1799" width="1.7109375" style="79" customWidth="1"/>
    <col min="1800" max="1800" width="12.85546875" style="79" customWidth="1"/>
    <col min="1801" max="2048" width="9" style="79"/>
    <col min="2049" max="2049" width="2" style="79" customWidth="1"/>
    <col min="2050" max="2050" width="1.7109375" style="79" customWidth="1"/>
    <col min="2051" max="2051" width="8" style="79" customWidth="1"/>
    <col min="2052" max="2052" width="63.85546875" style="79" customWidth="1"/>
    <col min="2053" max="2053" width="16" style="79" customWidth="1"/>
    <col min="2054" max="2054" width="40.7109375" style="79" customWidth="1"/>
    <col min="2055" max="2055" width="1.7109375" style="79" customWidth="1"/>
    <col min="2056" max="2056" width="12.85546875" style="79" customWidth="1"/>
    <col min="2057" max="2304" width="9" style="79"/>
    <col min="2305" max="2305" width="2" style="79" customWidth="1"/>
    <col min="2306" max="2306" width="1.7109375" style="79" customWidth="1"/>
    <col min="2307" max="2307" width="8" style="79" customWidth="1"/>
    <col min="2308" max="2308" width="63.85546875" style="79" customWidth="1"/>
    <col min="2309" max="2309" width="16" style="79" customWidth="1"/>
    <col min="2310" max="2310" width="40.7109375" style="79" customWidth="1"/>
    <col min="2311" max="2311" width="1.7109375" style="79" customWidth="1"/>
    <col min="2312" max="2312" width="12.85546875" style="79" customWidth="1"/>
    <col min="2313" max="2560" width="9" style="79"/>
    <col min="2561" max="2561" width="2" style="79" customWidth="1"/>
    <col min="2562" max="2562" width="1.7109375" style="79" customWidth="1"/>
    <col min="2563" max="2563" width="8" style="79" customWidth="1"/>
    <col min="2564" max="2564" width="63.85546875" style="79" customWidth="1"/>
    <col min="2565" max="2565" width="16" style="79" customWidth="1"/>
    <col min="2566" max="2566" width="40.7109375" style="79" customWidth="1"/>
    <col min="2567" max="2567" width="1.7109375" style="79" customWidth="1"/>
    <col min="2568" max="2568" width="12.85546875" style="79" customWidth="1"/>
    <col min="2569" max="2816" width="9" style="79"/>
    <col min="2817" max="2817" width="2" style="79" customWidth="1"/>
    <col min="2818" max="2818" width="1.7109375" style="79" customWidth="1"/>
    <col min="2819" max="2819" width="8" style="79" customWidth="1"/>
    <col min="2820" max="2820" width="63.85546875" style="79" customWidth="1"/>
    <col min="2821" max="2821" width="16" style="79" customWidth="1"/>
    <col min="2822" max="2822" width="40.7109375" style="79" customWidth="1"/>
    <col min="2823" max="2823" width="1.7109375" style="79" customWidth="1"/>
    <col min="2824" max="2824" width="12.85546875" style="79" customWidth="1"/>
    <col min="2825" max="3072" width="9" style="79"/>
    <col min="3073" max="3073" width="2" style="79" customWidth="1"/>
    <col min="3074" max="3074" width="1.7109375" style="79" customWidth="1"/>
    <col min="3075" max="3075" width="8" style="79" customWidth="1"/>
    <col min="3076" max="3076" width="63.85546875" style="79" customWidth="1"/>
    <col min="3077" max="3077" width="16" style="79" customWidth="1"/>
    <col min="3078" max="3078" width="40.7109375" style="79" customWidth="1"/>
    <col min="3079" max="3079" width="1.7109375" style="79" customWidth="1"/>
    <col min="3080" max="3080" width="12.85546875" style="79" customWidth="1"/>
    <col min="3081" max="3328" width="9" style="79"/>
    <col min="3329" max="3329" width="2" style="79" customWidth="1"/>
    <col min="3330" max="3330" width="1.7109375" style="79" customWidth="1"/>
    <col min="3331" max="3331" width="8" style="79" customWidth="1"/>
    <col min="3332" max="3332" width="63.85546875" style="79" customWidth="1"/>
    <col min="3333" max="3333" width="16" style="79" customWidth="1"/>
    <col min="3334" max="3334" width="40.7109375" style="79" customWidth="1"/>
    <col min="3335" max="3335" width="1.7109375" style="79" customWidth="1"/>
    <col min="3336" max="3336" width="12.85546875" style="79" customWidth="1"/>
    <col min="3337" max="3584" width="9" style="79"/>
    <col min="3585" max="3585" width="2" style="79" customWidth="1"/>
    <col min="3586" max="3586" width="1.7109375" style="79" customWidth="1"/>
    <col min="3587" max="3587" width="8" style="79" customWidth="1"/>
    <col min="3588" max="3588" width="63.85546875" style="79" customWidth="1"/>
    <col min="3589" max="3589" width="16" style="79" customWidth="1"/>
    <col min="3590" max="3590" width="40.7109375" style="79" customWidth="1"/>
    <col min="3591" max="3591" width="1.7109375" style="79" customWidth="1"/>
    <col min="3592" max="3592" width="12.85546875" style="79" customWidth="1"/>
    <col min="3593" max="3840" width="9" style="79"/>
    <col min="3841" max="3841" width="2" style="79" customWidth="1"/>
    <col min="3842" max="3842" width="1.7109375" style="79" customWidth="1"/>
    <col min="3843" max="3843" width="8" style="79" customWidth="1"/>
    <col min="3844" max="3844" width="63.85546875" style="79" customWidth="1"/>
    <col min="3845" max="3845" width="16" style="79" customWidth="1"/>
    <col min="3846" max="3846" width="40.7109375" style="79" customWidth="1"/>
    <col min="3847" max="3847" width="1.7109375" style="79" customWidth="1"/>
    <col min="3848" max="3848" width="12.85546875" style="79" customWidth="1"/>
    <col min="3849" max="4096" width="9" style="79"/>
    <col min="4097" max="4097" width="2" style="79" customWidth="1"/>
    <col min="4098" max="4098" width="1.7109375" style="79" customWidth="1"/>
    <col min="4099" max="4099" width="8" style="79" customWidth="1"/>
    <col min="4100" max="4100" width="63.85546875" style="79" customWidth="1"/>
    <col min="4101" max="4101" width="16" style="79" customWidth="1"/>
    <col min="4102" max="4102" width="40.7109375" style="79" customWidth="1"/>
    <col min="4103" max="4103" width="1.7109375" style="79" customWidth="1"/>
    <col min="4104" max="4104" width="12.85546875" style="79" customWidth="1"/>
    <col min="4105" max="4352" width="9" style="79"/>
    <col min="4353" max="4353" width="2" style="79" customWidth="1"/>
    <col min="4354" max="4354" width="1.7109375" style="79" customWidth="1"/>
    <col min="4355" max="4355" width="8" style="79" customWidth="1"/>
    <col min="4356" max="4356" width="63.85546875" style="79" customWidth="1"/>
    <col min="4357" max="4357" width="16" style="79" customWidth="1"/>
    <col min="4358" max="4358" width="40.7109375" style="79" customWidth="1"/>
    <col min="4359" max="4359" width="1.7109375" style="79" customWidth="1"/>
    <col min="4360" max="4360" width="12.85546875" style="79" customWidth="1"/>
    <col min="4361" max="4608" width="9" style="79"/>
    <col min="4609" max="4609" width="2" style="79" customWidth="1"/>
    <col min="4610" max="4610" width="1.7109375" style="79" customWidth="1"/>
    <col min="4611" max="4611" width="8" style="79" customWidth="1"/>
    <col min="4612" max="4612" width="63.85546875" style="79" customWidth="1"/>
    <col min="4613" max="4613" width="16" style="79" customWidth="1"/>
    <col min="4614" max="4614" width="40.7109375" style="79" customWidth="1"/>
    <col min="4615" max="4615" width="1.7109375" style="79" customWidth="1"/>
    <col min="4616" max="4616" width="12.85546875" style="79" customWidth="1"/>
    <col min="4617" max="4864" width="9" style="79"/>
    <col min="4865" max="4865" width="2" style="79" customWidth="1"/>
    <col min="4866" max="4866" width="1.7109375" style="79" customWidth="1"/>
    <col min="4867" max="4867" width="8" style="79" customWidth="1"/>
    <col min="4868" max="4868" width="63.85546875" style="79" customWidth="1"/>
    <col min="4869" max="4869" width="16" style="79" customWidth="1"/>
    <col min="4870" max="4870" width="40.7109375" style="79" customWidth="1"/>
    <col min="4871" max="4871" width="1.7109375" style="79" customWidth="1"/>
    <col min="4872" max="4872" width="12.85546875" style="79" customWidth="1"/>
    <col min="4873" max="5120" width="9" style="79"/>
    <col min="5121" max="5121" width="2" style="79" customWidth="1"/>
    <col min="5122" max="5122" width="1.7109375" style="79" customWidth="1"/>
    <col min="5123" max="5123" width="8" style="79" customWidth="1"/>
    <col min="5124" max="5124" width="63.85546875" style="79" customWidth="1"/>
    <col min="5125" max="5125" width="16" style="79" customWidth="1"/>
    <col min="5126" max="5126" width="40.7109375" style="79" customWidth="1"/>
    <col min="5127" max="5127" width="1.7109375" style="79" customWidth="1"/>
    <col min="5128" max="5128" width="12.85546875" style="79" customWidth="1"/>
    <col min="5129" max="5376" width="9" style="79"/>
    <col min="5377" max="5377" width="2" style="79" customWidth="1"/>
    <col min="5378" max="5378" width="1.7109375" style="79" customWidth="1"/>
    <col min="5379" max="5379" width="8" style="79" customWidth="1"/>
    <col min="5380" max="5380" width="63.85546875" style="79" customWidth="1"/>
    <col min="5381" max="5381" width="16" style="79" customWidth="1"/>
    <col min="5382" max="5382" width="40.7109375" style="79" customWidth="1"/>
    <col min="5383" max="5383" width="1.7109375" style="79" customWidth="1"/>
    <col min="5384" max="5384" width="12.85546875" style="79" customWidth="1"/>
    <col min="5385" max="5632" width="9" style="79"/>
    <col min="5633" max="5633" width="2" style="79" customWidth="1"/>
    <col min="5634" max="5634" width="1.7109375" style="79" customWidth="1"/>
    <col min="5635" max="5635" width="8" style="79" customWidth="1"/>
    <col min="5636" max="5636" width="63.85546875" style="79" customWidth="1"/>
    <col min="5637" max="5637" width="16" style="79" customWidth="1"/>
    <col min="5638" max="5638" width="40.7109375" style="79" customWidth="1"/>
    <col min="5639" max="5639" width="1.7109375" style="79" customWidth="1"/>
    <col min="5640" max="5640" width="12.85546875" style="79" customWidth="1"/>
    <col min="5641" max="5888" width="9" style="79"/>
    <col min="5889" max="5889" width="2" style="79" customWidth="1"/>
    <col min="5890" max="5890" width="1.7109375" style="79" customWidth="1"/>
    <col min="5891" max="5891" width="8" style="79" customWidth="1"/>
    <col min="5892" max="5892" width="63.85546875" style="79" customWidth="1"/>
    <col min="5893" max="5893" width="16" style="79" customWidth="1"/>
    <col min="5894" max="5894" width="40.7109375" style="79" customWidth="1"/>
    <col min="5895" max="5895" width="1.7109375" style="79" customWidth="1"/>
    <col min="5896" max="5896" width="12.85546875" style="79" customWidth="1"/>
    <col min="5897" max="6144" width="9" style="79"/>
    <col min="6145" max="6145" width="2" style="79" customWidth="1"/>
    <col min="6146" max="6146" width="1.7109375" style="79" customWidth="1"/>
    <col min="6147" max="6147" width="8" style="79" customWidth="1"/>
    <col min="6148" max="6148" width="63.85546875" style="79" customWidth="1"/>
    <col min="6149" max="6149" width="16" style="79" customWidth="1"/>
    <col min="6150" max="6150" width="40.7109375" style="79" customWidth="1"/>
    <col min="6151" max="6151" width="1.7109375" style="79" customWidth="1"/>
    <col min="6152" max="6152" width="12.85546875" style="79" customWidth="1"/>
    <col min="6153" max="6400" width="9" style="79"/>
    <col min="6401" max="6401" width="2" style="79" customWidth="1"/>
    <col min="6402" max="6402" width="1.7109375" style="79" customWidth="1"/>
    <col min="6403" max="6403" width="8" style="79" customWidth="1"/>
    <col min="6404" max="6404" width="63.85546875" style="79" customWidth="1"/>
    <col min="6405" max="6405" width="16" style="79" customWidth="1"/>
    <col min="6406" max="6406" width="40.7109375" style="79" customWidth="1"/>
    <col min="6407" max="6407" width="1.7109375" style="79" customWidth="1"/>
    <col min="6408" max="6408" width="12.85546875" style="79" customWidth="1"/>
    <col min="6409" max="6656" width="9" style="79"/>
    <col min="6657" max="6657" width="2" style="79" customWidth="1"/>
    <col min="6658" max="6658" width="1.7109375" style="79" customWidth="1"/>
    <col min="6659" max="6659" width="8" style="79" customWidth="1"/>
    <col min="6660" max="6660" width="63.85546875" style="79" customWidth="1"/>
    <col min="6661" max="6661" width="16" style="79" customWidth="1"/>
    <col min="6662" max="6662" width="40.7109375" style="79" customWidth="1"/>
    <col min="6663" max="6663" width="1.7109375" style="79" customWidth="1"/>
    <col min="6664" max="6664" width="12.85546875" style="79" customWidth="1"/>
    <col min="6665" max="6912" width="9" style="79"/>
    <col min="6913" max="6913" width="2" style="79" customWidth="1"/>
    <col min="6914" max="6914" width="1.7109375" style="79" customWidth="1"/>
    <col min="6915" max="6915" width="8" style="79" customWidth="1"/>
    <col min="6916" max="6916" width="63.85546875" style="79" customWidth="1"/>
    <col min="6917" max="6917" width="16" style="79" customWidth="1"/>
    <col min="6918" max="6918" width="40.7109375" style="79" customWidth="1"/>
    <col min="6919" max="6919" width="1.7109375" style="79" customWidth="1"/>
    <col min="6920" max="6920" width="12.85546875" style="79" customWidth="1"/>
    <col min="6921" max="7168" width="9" style="79"/>
    <col min="7169" max="7169" width="2" style="79" customWidth="1"/>
    <col min="7170" max="7170" width="1.7109375" style="79" customWidth="1"/>
    <col min="7171" max="7171" width="8" style="79" customWidth="1"/>
    <col min="7172" max="7172" width="63.85546875" style="79" customWidth="1"/>
    <col min="7173" max="7173" width="16" style="79" customWidth="1"/>
    <col min="7174" max="7174" width="40.7109375" style="79" customWidth="1"/>
    <col min="7175" max="7175" width="1.7109375" style="79" customWidth="1"/>
    <col min="7176" max="7176" width="12.85546875" style="79" customWidth="1"/>
    <col min="7177" max="7424" width="9" style="79"/>
    <col min="7425" max="7425" width="2" style="79" customWidth="1"/>
    <col min="7426" max="7426" width="1.7109375" style="79" customWidth="1"/>
    <col min="7427" max="7427" width="8" style="79" customWidth="1"/>
    <col min="7428" max="7428" width="63.85546875" style="79" customWidth="1"/>
    <col min="7429" max="7429" width="16" style="79" customWidth="1"/>
    <col min="7430" max="7430" width="40.7109375" style="79" customWidth="1"/>
    <col min="7431" max="7431" width="1.7109375" style="79" customWidth="1"/>
    <col min="7432" max="7432" width="12.85546875" style="79" customWidth="1"/>
    <col min="7433" max="7680" width="9" style="79"/>
    <col min="7681" max="7681" width="2" style="79" customWidth="1"/>
    <col min="7682" max="7682" width="1.7109375" style="79" customWidth="1"/>
    <col min="7683" max="7683" width="8" style="79" customWidth="1"/>
    <col min="7684" max="7684" width="63.85546875" style="79" customWidth="1"/>
    <col min="7685" max="7685" width="16" style="79" customWidth="1"/>
    <col min="7686" max="7686" width="40.7109375" style="79" customWidth="1"/>
    <col min="7687" max="7687" width="1.7109375" style="79" customWidth="1"/>
    <col min="7688" max="7688" width="12.85546875" style="79" customWidth="1"/>
    <col min="7689" max="7936" width="9" style="79"/>
    <col min="7937" max="7937" width="2" style="79" customWidth="1"/>
    <col min="7938" max="7938" width="1.7109375" style="79" customWidth="1"/>
    <col min="7939" max="7939" width="8" style="79" customWidth="1"/>
    <col min="7940" max="7940" width="63.85546875" style="79" customWidth="1"/>
    <col min="7941" max="7941" width="16" style="79" customWidth="1"/>
    <col min="7942" max="7942" width="40.7109375" style="79" customWidth="1"/>
    <col min="7943" max="7943" width="1.7109375" style="79" customWidth="1"/>
    <col min="7944" max="7944" width="12.85546875" style="79" customWidth="1"/>
    <col min="7945" max="8192" width="9" style="79"/>
    <col min="8193" max="8193" width="2" style="79" customWidth="1"/>
    <col min="8194" max="8194" width="1.7109375" style="79" customWidth="1"/>
    <col min="8195" max="8195" width="8" style="79" customWidth="1"/>
    <col min="8196" max="8196" width="63.85546875" style="79" customWidth="1"/>
    <col min="8197" max="8197" width="16" style="79" customWidth="1"/>
    <col min="8198" max="8198" width="40.7109375" style="79" customWidth="1"/>
    <col min="8199" max="8199" width="1.7109375" style="79" customWidth="1"/>
    <col min="8200" max="8200" width="12.85546875" style="79" customWidth="1"/>
    <col min="8201" max="8448" width="9" style="79"/>
    <col min="8449" max="8449" width="2" style="79" customWidth="1"/>
    <col min="8450" max="8450" width="1.7109375" style="79" customWidth="1"/>
    <col min="8451" max="8451" width="8" style="79" customWidth="1"/>
    <col min="8452" max="8452" width="63.85546875" style="79" customWidth="1"/>
    <col min="8453" max="8453" width="16" style="79" customWidth="1"/>
    <col min="8454" max="8454" width="40.7109375" style="79" customWidth="1"/>
    <col min="8455" max="8455" width="1.7109375" style="79" customWidth="1"/>
    <col min="8456" max="8456" width="12.85546875" style="79" customWidth="1"/>
    <col min="8457" max="8704" width="9" style="79"/>
    <col min="8705" max="8705" width="2" style="79" customWidth="1"/>
    <col min="8706" max="8706" width="1.7109375" style="79" customWidth="1"/>
    <col min="8707" max="8707" width="8" style="79" customWidth="1"/>
    <col min="8708" max="8708" width="63.85546875" style="79" customWidth="1"/>
    <col min="8709" max="8709" width="16" style="79" customWidth="1"/>
    <col min="8710" max="8710" width="40.7109375" style="79" customWidth="1"/>
    <col min="8711" max="8711" width="1.7109375" style="79" customWidth="1"/>
    <col min="8712" max="8712" width="12.85546875" style="79" customWidth="1"/>
    <col min="8713" max="8960" width="9" style="79"/>
    <col min="8961" max="8961" width="2" style="79" customWidth="1"/>
    <col min="8962" max="8962" width="1.7109375" style="79" customWidth="1"/>
    <col min="8963" max="8963" width="8" style="79" customWidth="1"/>
    <col min="8964" max="8964" width="63.85546875" style="79" customWidth="1"/>
    <col min="8965" max="8965" width="16" style="79" customWidth="1"/>
    <col min="8966" max="8966" width="40.7109375" style="79" customWidth="1"/>
    <col min="8967" max="8967" width="1.7109375" style="79" customWidth="1"/>
    <col min="8968" max="8968" width="12.85546875" style="79" customWidth="1"/>
    <col min="8969" max="9216" width="9" style="79"/>
    <col min="9217" max="9217" width="2" style="79" customWidth="1"/>
    <col min="9218" max="9218" width="1.7109375" style="79" customWidth="1"/>
    <col min="9219" max="9219" width="8" style="79" customWidth="1"/>
    <col min="9220" max="9220" width="63.85546875" style="79" customWidth="1"/>
    <col min="9221" max="9221" width="16" style="79" customWidth="1"/>
    <col min="9222" max="9222" width="40.7109375" style="79" customWidth="1"/>
    <col min="9223" max="9223" width="1.7109375" style="79" customWidth="1"/>
    <col min="9224" max="9224" width="12.85546875" style="79" customWidth="1"/>
    <col min="9225" max="9472" width="9" style="79"/>
    <col min="9473" max="9473" width="2" style="79" customWidth="1"/>
    <col min="9474" max="9474" width="1.7109375" style="79" customWidth="1"/>
    <col min="9475" max="9475" width="8" style="79" customWidth="1"/>
    <col min="9476" max="9476" width="63.85546875" style="79" customWidth="1"/>
    <col min="9477" max="9477" width="16" style="79" customWidth="1"/>
    <col min="9478" max="9478" width="40.7109375" style="79" customWidth="1"/>
    <col min="9479" max="9479" width="1.7109375" style="79" customWidth="1"/>
    <col min="9480" max="9480" width="12.85546875" style="79" customWidth="1"/>
    <col min="9481" max="9728" width="9" style="79"/>
    <col min="9729" max="9729" width="2" style="79" customWidth="1"/>
    <col min="9730" max="9730" width="1.7109375" style="79" customWidth="1"/>
    <col min="9731" max="9731" width="8" style="79" customWidth="1"/>
    <col min="9732" max="9732" width="63.85546875" style="79" customWidth="1"/>
    <col min="9733" max="9733" width="16" style="79" customWidth="1"/>
    <col min="9734" max="9734" width="40.7109375" style="79" customWidth="1"/>
    <col min="9735" max="9735" width="1.7109375" style="79" customWidth="1"/>
    <col min="9736" max="9736" width="12.85546875" style="79" customWidth="1"/>
    <col min="9737" max="9984" width="9" style="79"/>
    <col min="9985" max="9985" width="2" style="79" customWidth="1"/>
    <col min="9986" max="9986" width="1.7109375" style="79" customWidth="1"/>
    <col min="9987" max="9987" width="8" style="79" customWidth="1"/>
    <col min="9988" max="9988" width="63.85546875" style="79" customWidth="1"/>
    <col min="9989" max="9989" width="16" style="79" customWidth="1"/>
    <col min="9990" max="9990" width="40.7109375" style="79" customWidth="1"/>
    <col min="9991" max="9991" width="1.7109375" style="79" customWidth="1"/>
    <col min="9992" max="9992" width="12.85546875" style="79" customWidth="1"/>
    <col min="9993" max="10240" width="9" style="79"/>
    <col min="10241" max="10241" width="2" style="79" customWidth="1"/>
    <col min="10242" max="10242" width="1.7109375" style="79" customWidth="1"/>
    <col min="10243" max="10243" width="8" style="79" customWidth="1"/>
    <col min="10244" max="10244" width="63.85546875" style="79" customWidth="1"/>
    <col min="10245" max="10245" width="16" style="79" customWidth="1"/>
    <col min="10246" max="10246" width="40.7109375" style="79" customWidth="1"/>
    <col min="10247" max="10247" width="1.7109375" style="79" customWidth="1"/>
    <col min="10248" max="10248" width="12.85546875" style="79" customWidth="1"/>
    <col min="10249" max="10496" width="9" style="79"/>
    <col min="10497" max="10497" width="2" style="79" customWidth="1"/>
    <col min="10498" max="10498" width="1.7109375" style="79" customWidth="1"/>
    <col min="10499" max="10499" width="8" style="79" customWidth="1"/>
    <col min="10500" max="10500" width="63.85546875" style="79" customWidth="1"/>
    <col min="10501" max="10501" width="16" style="79" customWidth="1"/>
    <col min="10502" max="10502" width="40.7109375" style="79" customWidth="1"/>
    <col min="10503" max="10503" width="1.7109375" style="79" customWidth="1"/>
    <col min="10504" max="10504" width="12.85546875" style="79" customWidth="1"/>
    <col min="10505" max="10752" width="9" style="79"/>
    <col min="10753" max="10753" width="2" style="79" customWidth="1"/>
    <col min="10754" max="10754" width="1.7109375" style="79" customWidth="1"/>
    <col min="10755" max="10755" width="8" style="79" customWidth="1"/>
    <col min="10756" max="10756" width="63.85546875" style="79" customWidth="1"/>
    <col min="10757" max="10757" width="16" style="79" customWidth="1"/>
    <col min="10758" max="10758" width="40.7109375" style="79" customWidth="1"/>
    <col min="10759" max="10759" width="1.7109375" style="79" customWidth="1"/>
    <col min="10760" max="10760" width="12.85546875" style="79" customWidth="1"/>
    <col min="10761" max="11008" width="9" style="79"/>
    <col min="11009" max="11009" width="2" style="79" customWidth="1"/>
    <col min="11010" max="11010" width="1.7109375" style="79" customWidth="1"/>
    <col min="11011" max="11011" width="8" style="79" customWidth="1"/>
    <col min="11012" max="11012" width="63.85546875" style="79" customWidth="1"/>
    <col min="11013" max="11013" width="16" style="79" customWidth="1"/>
    <col min="11014" max="11014" width="40.7109375" style="79" customWidth="1"/>
    <col min="11015" max="11015" width="1.7109375" style="79" customWidth="1"/>
    <col min="11016" max="11016" width="12.85546875" style="79" customWidth="1"/>
    <col min="11017" max="11264" width="9" style="79"/>
    <col min="11265" max="11265" width="2" style="79" customWidth="1"/>
    <col min="11266" max="11266" width="1.7109375" style="79" customWidth="1"/>
    <col min="11267" max="11267" width="8" style="79" customWidth="1"/>
    <col min="11268" max="11268" width="63.85546875" style="79" customWidth="1"/>
    <col min="11269" max="11269" width="16" style="79" customWidth="1"/>
    <col min="11270" max="11270" width="40.7109375" style="79" customWidth="1"/>
    <col min="11271" max="11271" width="1.7109375" style="79" customWidth="1"/>
    <col min="11272" max="11272" width="12.85546875" style="79" customWidth="1"/>
    <col min="11273" max="11520" width="9" style="79"/>
    <col min="11521" max="11521" width="2" style="79" customWidth="1"/>
    <col min="11522" max="11522" width="1.7109375" style="79" customWidth="1"/>
    <col min="11523" max="11523" width="8" style="79" customWidth="1"/>
    <col min="11524" max="11524" width="63.85546875" style="79" customWidth="1"/>
    <col min="11525" max="11525" width="16" style="79" customWidth="1"/>
    <col min="11526" max="11526" width="40.7109375" style="79" customWidth="1"/>
    <col min="11527" max="11527" width="1.7109375" style="79" customWidth="1"/>
    <col min="11528" max="11528" width="12.85546875" style="79" customWidth="1"/>
    <col min="11529" max="11776" width="9" style="79"/>
    <col min="11777" max="11777" width="2" style="79" customWidth="1"/>
    <col min="11778" max="11778" width="1.7109375" style="79" customWidth="1"/>
    <col min="11779" max="11779" width="8" style="79" customWidth="1"/>
    <col min="11780" max="11780" width="63.85546875" style="79" customWidth="1"/>
    <col min="11781" max="11781" width="16" style="79" customWidth="1"/>
    <col min="11782" max="11782" width="40.7109375" style="79" customWidth="1"/>
    <col min="11783" max="11783" width="1.7109375" style="79" customWidth="1"/>
    <col min="11784" max="11784" width="12.85546875" style="79" customWidth="1"/>
    <col min="11785" max="12032" width="9" style="79"/>
    <col min="12033" max="12033" width="2" style="79" customWidth="1"/>
    <col min="12034" max="12034" width="1.7109375" style="79" customWidth="1"/>
    <col min="12035" max="12035" width="8" style="79" customWidth="1"/>
    <col min="12036" max="12036" width="63.85546875" style="79" customWidth="1"/>
    <col min="12037" max="12037" width="16" style="79" customWidth="1"/>
    <col min="12038" max="12038" width="40.7109375" style="79" customWidth="1"/>
    <col min="12039" max="12039" width="1.7109375" style="79" customWidth="1"/>
    <col min="12040" max="12040" width="12.85546875" style="79" customWidth="1"/>
    <col min="12041" max="12288" width="9" style="79"/>
    <col min="12289" max="12289" width="2" style="79" customWidth="1"/>
    <col min="12290" max="12290" width="1.7109375" style="79" customWidth="1"/>
    <col min="12291" max="12291" width="8" style="79" customWidth="1"/>
    <col min="12292" max="12292" width="63.85546875" style="79" customWidth="1"/>
    <col min="12293" max="12293" width="16" style="79" customWidth="1"/>
    <col min="12294" max="12294" width="40.7109375" style="79" customWidth="1"/>
    <col min="12295" max="12295" width="1.7109375" style="79" customWidth="1"/>
    <col min="12296" max="12296" width="12.85546875" style="79" customWidth="1"/>
    <col min="12297" max="12544" width="9" style="79"/>
    <col min="12545" max="12545" width="2" style="79" customWidth="1"/>
    <col min="12546" max="12546" width="1.7109375" style="79" customWidth="1"/>
    <col min="12547" max="12547" width="8" style="79" customWidth="1"/>
    <col min="12548" max="12548" width="63.85546875" style="79" customWidth="1"/>
    <col min="12549" max="12549" width="16" style="79" customWidth="1"/>
    <col min="12550" max="12550" width="40.7109375" style="79" customWidth="1"/>
    <col min="12551" max="12551" width="1.7109375" style="79" customWidth="1"/>
    <col min="12552" max="12552" width="12.85546875" style="79" customWidth="1"/>
    <col min="12553" max="12800" width="9" style="79"/>
    <col min="12801" max="12801" width="2" style="79" customWidth="1"/>
    <col min="12802" max="12802" width="1.7109375" style="79" customWidth="1"/>
    <col min="12803" max="12803" width="8" style="79" customWidth="1"/>
    <col min="12804" max="12804" width="63.85546875" style="79" customWidth="1"/>
    <col min="12805" max="12805" width="16" style="79" customWidth="1"/>
    <col min="12806" max="12806" width="40.7109375" style="79" customWidth="1"/>
    <col min="12807" max="12807" width="1.7109375" style="79" customWidth="1"/>
    <col min="12808" max="12808" width="12.85546875" style="79" customWidth="1"/>
    <col min="12809" max="13056" width="9" style="79"/>
    <col min="13057" max="13057" width="2" style="79" customWidth="1"/>
    <col min="13058" max="13058" width="1.7109375" style="79" customWidth="1"/>
    <col min="13059" max="13059" width="8" style="79" customWidth="1"/>
    <col min="13060" max="13060" width="63.85546875" style="79" customWidth="1"/>
    <col min="13061" max="13061" width="16" style="79" customWidth="1"/>
    <col min="13062" max="13062" width="40.7109375" style="79" customWidth="1"/>
    <col min="13063" max="13063" width="1.7109375" style="79" customWidth="1"/>
    <col min="13064" max="13064" width="12.85546875" style="79" customWidth="1"/>
    <col min="13065" max="13312" width="9" style="79"/>
    <col min="13313" max="13313" width="2" style="79" customWidth="1"/>
    <col min="13314" max="13314" width="1.7109375" style="79" customWidth="1"/>
    <col min="13315" max="13315" width="8" style="79" customWidth="1"/>
    <col min="13316" max="13316" width="63.85546875" style="79" customWidth="1"/>
    <col min="13317" max="13317" width="16" style="79" customWidth="1"/>
    <col min="13318" max="13318" width="40.7109375" style="79" customWidth="1"/>
    <col min="13319" max="13319" width="1.7109375" style="79" customWidth="1"/>
    <col min="13320" max="13320" width="12.85546875" style="79" customWidth="1"/>
    <col min="13321" max="13568" width="9" style="79"/>
    <col min="13569" max="13569" width="2" style="79" customWidth="1"/>
    <col min="13570" max="13570" width="1.7109375" style="79" customWidth="1"/>
    <col min="13571" max="13571" width="8" style="79" customWidth="1"/>
    <col min="13572" max="13572" width="63.85546875" style="79" customWidth="1"/>
    <col min="13573" max="13573" width="16" style="79" customWidth="1"/>
    <col min="13574" max="13574" width="40.7109375" style="79" customWidth="1"/>
    <col min="13575" max="13575" width="1.7109375" style="79" customWidth="1"/>
    <col min="13576" max="13576" width="12.85546875" style="79" customWidth="1"/>
    <col min="13577" max="13824" width="9" style="79"/>
    <col min="13825" max="13825" width="2" style="79" customWidth="1"/>
    <col min="13826" max="13826" width="1.7109375" style="79" customWidth="1"/>
    <col min="13827" max="13827" width="8" style="79" customWidth="1"/>
    <col min="13828" max="13828" width="63.85546875" style="79" customWidth="1"/>
    <col min="13829" max="13829" width="16" style="79" customWidth="1"/>
    <col min="13830" max="13830" width="40.7109375" style="79" customWidth="1"/>
    <col min="13831" max="13831" width="1.7109375" style="79" customWidth="1"/>
    <col min="13832" max="13832" width="12.85546875" style="79" customWidth="1"/>
    <col min="13833" max="14080" width="9" style="79"/>
    <col min="14081" max="14081" width="2" style="79" customWidth="1"/>
    <col min="14082" max="14082" width="1.7109375" style="79" customWidth="1"/>
    <col min="14083" max="14083" width="8" style="79" customWidth="1"/>
    <col min="14084" max="14084" width="63.85546875" style="79" customWidth="1"/>
    <col min="14085" max="14085" width="16" style="79" customWidth="1"/>
    <col min="14086" max="14086" width="40.7109375" style="79" customWidth="1"/>
    <col min="14087" max="14087" width="1.7109375" style="79" customWidth="1"/>
    <col min="14088" max="14088" width="12.85546875" style="79" customWidth="1"/>
    <col min="14089" max="14336" width="9" style="79"/>
    <col min="14337" max="14337" width="2" style="79" customWidth="1"/>
    <col min="14338" max="14338" width="1.7109375" style="79" customWidth="1"/>
    <col min="14339" max="14339" width="8" style="79" customWidth="1"/>
    <col min="14340" max="14340" width="63.85546875" style="79" customWidth="1"/>
    <col min="14341" max="14341" width="16" style="79" customWidth="1"/>
    <col min="14342" max="14342" width="40.7109375" style="79" customWidth="1"/>
    <col min="14343" max="14343" width="1.7109375" style="79" customWidth="1"/>
    <col min="14344" max="14344" width="12.85546875" style="79" customWidth="1"/>
    <col min="14345" max="14592" width="9" style="79"/>
    <col min="14593" max="14593" width="2" style="79" customWidth="1"/>
    <col min="14594" max="14594" width="1.7109375" style="79" customWidth="1"/>
    <col min="14595" max="14595" width="8" style="79" customWidth="1"/>
    <col min="14596" max="14596" width="63.85546875" style="79" customWidth="1"/>
    <col min="14597" max="14597" width="16" style="79" customWidth="1"/>
    <col min="14598" max="14598" width="40.7109375" style="79" customWidth="1"/>
    <col min="14599" max="14599" width="1.7109375" style="79" customWidth="1"/>
    <col min="14600" max="14600" width="12.85546875" style="79" customWidth="1"/>
    <col min="14601" max="14848" width="9" style="79"/>
    <col min="14849" max="14849" width="2" style="79" customWidth="1"/>
    <col min="14850" max="14850" width="1.7109375" style="79" customWidth="1"/>
    <col min="14851" max="14851" width="8" style="79" customWidth="1"/>
    <col min="14852" max="14852" width="63.85546875" style="79" customWidth="1"/>
    <col min="14853" max="14853" width="16" style="79" customWidth="1"/>
    <col min="14854" max="14854" width="40.7109375" style="79" customWidth="1"/>
    <col min="14855" max="14855" width="1.7109375" style="79" customWidth="1"/>
    <col min="14856" max="14856" width="12.85546875" style="79" customWidth="1"/>
    <col min="14857" max="15104" width="9" style="79"/>
    <col min="15105" max="15105" width="2" style="79" customWidth="1"/>
    <col min="15106" max="15106" width="1.7109375" style="79" customWidth="1"/>
    <col min="15107" max="15107" width="8" style="79" customWidth="1"/>
    <col min="15108" max="15108" width="63.85546875" style="79" customWidth="1"/>
    <col min="15109" max="15109" width="16" style="79" customWidth="1"/>
    <col min="15110" max="15110" width="40.7109375" style="79" customWidth="1"/>
    <col min="15111" max="15111" width="1.7109375" style="79" customWidth="1"/>
    <col min="15112" max="15112" width="12.85546875" style="79" customWidth="1"/>
    <col min="15113" max="15360" width="9" style="79"/>
    <col min="15361" max="15361" width="2" style="79" customWidth="1"/>
    <col min="15362" max="15362" width="1.7109375" style="79" customWidth="1"/>
    <col min="15363" max="15363" width="8" style="79" customWidth="1"/>
    <col min="15364" max="15364" width="63.85546875" style="79" customWidth="1"/>
    <col min="15365" max="15365" width="16" style="79" customWidth="1"/>
    <col min="15366" max="15366" width="40.7109375" style="79" customWidth="1"/>
    <col min="15367" max="15367" width="1.7109375" style="79" customWidth="1"/>
    <col min="15368" max="15368" width="12.85546875" style="79" customWidth="1"/>
    <col min="15369" max="15616" width="9" style="79"/>
    <col min="15617" max="15617" width="2" style="79" customWidth="1"/>
    <col min="15618" max="15618" width="1.7109375" style="79" customWidth="1"/>
    <col min="15619" max="15619" width="8" style="79" customWidth="1"/>
    <col min="15620" max="15620" width="63.85546875" style="79" customWidth="1"/>
    <col min="15621" max="15621" width="16" style="79" customWidth="1"/>
    <col min="15622" max="15622" width="40.7109375" style="79" customWidth="1"/>
    <col min="15623" max="15623" width="1.7109375" style="79" customWidth="1"/>
    <col min="15624" max="15624" width="12.85546875" style="79" customWidth="1"/>
    <col min="15625" max="15872" width="9" style="79"/>
    <col min="15873" max="15873" width="2" style="79" customWidth="1"/>
    <col min="15874" max="15874" width="1.7109375" style="79" customWidth="1"/>
    <col min="15875" max="15875" width="8" style="79" customWidth="1"/>
    <col min="15876" max="15876" width="63.85546875" style="79" customWidth="1"/>
    <col min="15877" max="15877" width="16" style="79" customWidth="1"/>
    <col min="15878" max="15878" width="40.7109375" style="79" customWidth="1"/>
    <col min="15879" max="15879" width="1.7109375" style="79" customWidth="1"/>
    <col min="15880" max="15880" width="12.85546875" style="79" customWidth="1"/>
    <col min="15881" max="16128" width="9" style="79"/>
    <col min="16129" max="16129" width="2" style="79" customWidth="1"/>
    <col min="16130" max="16130" width="1.7109375" style="79" customWidth="1"/>
    <col min="16131" max="16131" width="8" style="79" customWidth="1"/>
    <col min="16132" max="16132" width="63.85546875" style="79" customWidth="1"/>
    <col min="16133" max="16133" width="16" style="79" customWidth="1"/>
    <col min="16134" max="16134" width="40.7109375" style="79" customWidth="1"/>
    <col min="16135" max="16135" width="1.7109375" style="79" customWidth="1"/>
    <col min="16136" max="16136" width="12.85546875" style="79" customWidth="1"/>
    <col min="16137" max="16384" width="9" style="79"/>
  </cols>
  <sheetData>
    <row r="1" spans="2:8">
      <c r="B1" s="80"/>
      <c r="C1" s="80"/>
      <c r="D1" s="80"/>
      <c r="E1" s="80"/>
      <c r="F1" s="80"/>
    </row>
    <row r="2" spans="2:8">
      <c r="B2" s="80"/>
      <c r="C2" s="81"/>
      <c r="D2" s="82"/>
      <c r="E2" s="82"/>
      <c r="F2" s="83"/>
    </row>
    <row r="3" spans="2:8">
      <c r="B3" s="80"/>
      <c r="C3" s="84"/>
      <c r="D3" s="85"/>
      <c r="E3" s="85"/>
      <c r="F3" s="86"/>
    </row>
    <row r="4" spans="2:8">
      <c r="B4" s="80"/>
      <c r="C4" s="84"/>
      <c r="D4" s="85"/>
      <c r="E4" s="85"/>
      <c r="F4" s="86"/>
    </row>
    <row r="5" spans="2:8">
      <c r="B5" s="80"/>
      <c r="C5" s="84"/>
      <c r="D5" s="85"/>
      <c r="E5" s="85"/>
      <c r="F5" s="86"/>
    </row>
    <row r="6" spans="2:8">
      <c r="B6" s="80"/>
      <c r="C6" s="84"/>
      <c r="D6" s="85"/>
      <c r="E6" s="85"/>
      <c r="F6" s="86"/>
    </row>
    <row r="7" spans="2:8">
      <c r="B7" s="80"/>
      <c r="C7" s="84"/>
      <c r="D7" s="85"/>
      <c r="E7" s="85"/>
      <c r="F7" s="86"/>
    </row>
    <row r="8" spans="2:8" ht="18" customHeight="1">
      <c r="B8" s="80"/>
      <c r="C8" s="313" t="s">
        <v>156</v>
      </c>
      <c r="D8" s="314"/>
      <c r="E8" s="314"/>
      <c r="F8" s="315"/>
    </row>
    <row r="9" spans="2:8" ht="18" customHeight="1">
      <c r="B9" s="80"/>
      <c r="C9" s="87"/>
      <c r="D9" s="88"/>
      <c r="E9" s="88"/>
      <c r="F9" s="89"/>
    </row>
    <row r="10" spans="2:8" s="77" customFormat="1">
      <c r="B10" s="90"/>
      <c r="C10" s="91" t="s">
        <v>5</v>
      </c>
      <c r="D10" s="92" t="s">
        <v>157</v>
      </c>
      <c r="E10" s="316"/>
      <c r="F10" s="317"/>
      <c r="H10" s="79"/>
    </row>
    <row r="11" spans="2:8" s="77" customFormat="1" ht="37.5" customHeight="1">
      <c r="B11" s="90"/>
      <c r="C11" s="91" t="s">
        <v>7</v>
      </c>
      <c r="D11" s="92" t="s">
        <v>158</v>
      </c>
      <c r="E11" s="318" t="s">
        <v>159</v>
      </c>
      <c r="F11" s="319"/>
      <c r="H11" s="79"/>
    </row>
    <row r="12" spans="2:8" s="77" customFormat="1">
      <c r="B12" s="90"/>
      <c r="C12" s="91" t="s">
        <v>10</v>
      </c>
      <c r="D12" s="92" t="s">
        <v>160</v>
      </c>
      <c r="E12" s="320" t="s">
        <v>288</v>
      </c>
      <c r="F12" s="321"/>
      <c r="H12" s="79"/>
    </row>
    <row r="13" spans="2:8" s="77" customFormat="1">
      <c r="B13" s="90"/>
      <c r="C13" s="91" t="s">
        <v>13</v>
      </c>
      <c r="D13" s="92" t="s">
        <v>161</v>
      </c>
      <c r="E13" s="322" t="s">
        <v>162</v>
      </c>
      <c r="F13" s="323"/>
      <c r="H13" s="79"/>
    </row>
    <row r="14" spans="2:8" s="77" customFormat="1">
      <c r="B14" s="90"/>
      <c r="C14" s="324" t="s">
        <v>163</v>
      </c>
      <c r="D14" s="325"/>
      <c r="E14" s="325"/>
      <c r="F14" s="326"/>
      <c r="H14" s="79"/>
    </row>
    <row r="15" spans="2:8" s="77" customFormat="1">
      <c r="B15" s="90"/>
      <c r="C15" s="91"/>
      <c r="D15" s="92" t="s">
        <v>164</v>
      </c>
      <c r="E15" s="322" t="s">
        <v>20</v>
      </c>
      <c r="F15" s="323"/>
      <c r="H15" s="79"/>
    </row>
    <row r="16" spans="2:8" s="77" customFormat="1">
      <c r="B16" s="90"/>
      <c r="C16" s="93"/>
      <c r="D16" s="327" t="s">
        <v>165</v>
      </c>
      <c r="E16" s="328"/>
      <c r="F16" s="329"/>
      <c r="H16" s="79"/>
    </row>
    <row r="17" spans="2:8" s="77" customFormat="1">
      <c r="B17" s="90"/>
      <c r="C17" s="330" t="s">
        <v>22</v>
      </c>
      <c r="D17" s="331"/>
      <c r="E17" s="331"/>
      <c r="F17" s="332"/>
      <c r="H17" s="79"/>
    </row>
    <row r="18" spans="2:8" s="77" customFormat="1">
      <c r="B18" s="90"/>
      <c r="C18" s="94">
        <v>1</v>
      </c>
      <c r="D18" s="95" t="s">
        <v>166</v>
      </c>
      <c r="E18" s="333" t="s">
        <v>167</v>
      </c>
      <c r="F18" s="334"/>
      <c r="H18" s="79"/>
    </row>
    <row r="19" spans="2:8" s="77" customFormat="1">
      <c r="B19" s="90"/>
      <c r="C19" s="94">
        <v>2</v>
      </c>
      <c r="D19" s="96" t="s">
        <v>168</v>
      </c>
      <c r="E19" s="335" t="s">
        <v>259</v>
      </c>
      <c r="F19" s="336"/>
      <c r="H19" s="79"/>
    </row>
    <row r="20" spans="2:8" s="77" customFormat="1">
      <c r="B20" s="90"/>
      <c r="C20" s="94">
        <v>3</v>
      </c>
      <c r="D20" s="95" t="s">
        <v>170</v>
      </c>
      <c r="E20" s="393">
        <v>1626.32</v>
      </c>
      <c r="F20" s="338"/>
      <c r="H20" s="79"/>
    </row>
    <row r="21" spans="2:8" s="77" customFormat="1">
      <c r="B21" s="90"/>
      <c r="C21" s="94">
        <v>4</v>
      </c>
      <c r="D21" s="95" t="s">
        <v>171</v>
      </c>
      <c r="E21" s="333" t="s">
        <v>260</v>
      </c>
      <c r="F21" s="334"/>
      <c r="H21" s="79"/>
    </row>
    <row r="22" spans="2:8">
      <c r="B22" s="80"/>
      <c r="C22" s="97">
        <v>5</v>
      </c>
      <c r="D22" s="98" t="s">
        <v>28</v>
      </c>
      <c r="E22" s="339">
        <v>44197</v>
      </c>
      <c r="F22" s="340"/>
    </row>
    <row r="23" spans="2:8">
      <c r="B23" s="80"/>
      <c r="C23" s="341" t="s">
        <v>173</v>
      </c>
      <c r="D23" s="342"/>
      <c r="E23" s="342"/>
      <c r="F23" s="343"/>
    </row>
    <row r="24" spans="2:8" ht="15.75" customHeight="1">
      <c r="B24" s="80"/>
      <c r="C24" s="99">
        <v>1</v>
      </c>
      <c r="D24" s="100" t="s">
        <v>31</v>
      </c>
      <c r="E24" s="101" t="s">
        <v>32</v>
      </c>
      <c r="F24" s="102" t="s">
        <v>33</v>
      </c>
    </row>
    <row r="25" spans="2:8">
      <c r="B25" s="80"/>
      <c r="C25" s="94" t="s">
        <v>5</v>
      </c>
      <c r="D25" s="103" t="s">
        <v>174</v>
      </c>
      <c r="E25" s="104">
        <v>1</v>
      </c>
      <c r="F25" s="105">
        <f>E20</f>
        <v>1626.32</v>
      </c>
    </row>
    <row r="26" spans="2:8">
      <c r="B26" s="80"/>
      <c r="C26" s="106"/>
      <c r="D26" s="107" t="s">
        <v>77</v>
      </c>
      <c r="E26" s="108"/>
      <c r="F26" s="109">
        <f>TRUNC(SUM(F25:F25),2)</f>
        <v>1626.32</v>
      </c>
    </row>
    <row r="27" spans="2:8">
      <c r="B27" s="80"/>
      <c r="C27" s="344" t="s">
        <v>175</v>
      </c>
      <c r="D27" s="345"/>
      <c r="E27" s="345"/>
      <c r="F27" s="346"/>
    </row>
    <row r="28" spans="2:8">
      <c r="B28" s="80"/>
      <c r="C28" s="99" t="s">
        <v>176</v>
      </c>
      <c r="D28" s="110" t="s">
        <v>177</v>
      </c>
      <c r="E28" s="111"/>
      <c r="F28" s="102" t="s">
        <v>33</v>
      </c>
    </row>
    <row r="29" spans="2:8">
      <c r="B29" s="80"/>
      <c r="C29" s="94" t="s">
        <v>5</v>
      </c>
      <c r="D29" s="96" t="s">
        <v>178</v>
      </c>
      <c r="E29" s="112">
        <v>8.3299999999999999E-2</v>
      </c>
      <c r="F29" s="113">
        <f>TRUNC(($F$26*E29),2)</f>
        <v>135.47</v>
      </c>
    </row>
    <row r="30" spans="2:8">
      <c r="B30" s="80"/>
      <c r="C30" s="94" t="s">
        <v>7</v>
      </c>
      <c r="D30" s="114" t="s">
        <v>179</v>
      </c>
      <c r="E30" s="115">
        <v>0.121</v>
      </c>
      <c r="F30" s="113">
        <f>TRUNC(($F$26*E30),2)</f>
        <v>196.78</v>
      </c>
    </row>
    <row r="31" spans="2:8">
      <c r="B31" s="80"/>
      <c r="C31" s="106"/>
      <c r="D31" s="107" t="s">
        <v>77</v>
      </c>
      <c r="E31" s="116">
        <f>SUM(E29:E30)</f>
        <v>0.20430000000000001</v>
      </c>
      <c r="F31" s="117">
        <f>TRUNC(SUM(F29:F30),2)</f>
        <v>332.25</v>
      </c>
    </row>
    <row r="32" spans="2:8">
      <c r="B32" s="80"/>
      <c r="C32" s="94"/>
      <c r="D32" s="114"/>
      <c r="E32" s="118"/>
      <c r="F32" s="119"/>
    </row>
    <row r="33" spans="2:6" ht="25.5">
      <c r="B33" s="80"/>
      <c r="C33" s="120" t="s">
        <v>180</v>
      </c>
      <c r="D33" s="121" t="s">
        <v>181</v>
      </c>
      <c r="E33" s="122" t="s">
        <v>32</v>
      </c>
      <c r="F33" s="123" t="s">
        <v>33</v>
      </c>
    </row>
    <row r="34" spans="2:6">
      <c r="B34" s="80"/>
      <c r="C34" s="94" t="s">
        <v>5</v>
      </c>
      <c r="D34" s="103" t="s">
        <v>182</v>
      </c>
      <c r="E34" s="124">
        <v>0.2</v>
      </c>
      <c r="F34" s="125">
        <f t="shared" ref="F34:F41" si="0">TRUNC((($F$26+$F$31)*E34),2)</f>
        <v>391.71</v>
      </c>
    </row>
    <row r="35" spans="2:6">
      <c r="B35" s="80"/>
      <c r="C35" s="94" t="s">
        <v>7</v>
      </c>
      <c r="D35" s="103" t="s">
        <v>183</v>
      </c>
      <c r="E35" s="124">
        <v>2.5000000000000001E-2</v>
      </c>
      <c r="F35" s="125">
        <f t="shared" si="0"/>
        <v>48.96</v>
      </c>
    </row>
    <row r="36" spans="2:6">
      <c r="B36" s="80"/>
      <c r="C36" s="94" t="s">
        <v>10</v>
      </c>
      <c r="D36" s="103" t="s">
        <v>184</v>
      </c>
      <c r="E36" s="124">
        <f>'Planilha Jardineiro'!$E$36</f>
        <v>0.03</v>
      </c>
      <c r="F36" s="125">
        <f t="shared" si="0"/>
        <v>58.75</v>
      </c>
    </row>
    <row r="37" spans="2:6">
      <c r="B37" s="80"/>
      <c r="C37" s="94" t="s">
        <v>13</v>
      </c>
      <c r="D37" s="103" t="s">
        <v>185</v>
      </c>
      <c r="E37" s="124">
        <v>1.4999999999999999E-2</v>
      </c>
      <c r="F37" s="125">
        <f t="shared" si="0"/>
        <v>29.37</v>
      </c>
    </row>
    <row r="38" spans="2:6">
      <c r="B38" s="80"/>
      <c r="C38" s="94" t="s">
        <v>38</v>
      </c>
      <c r="D38" s="103" t="s">
        <v>186</v>
      </c>
      <c r="E38" s="124">
        <v>0.01</v>
      </c>
      <c r="F38" s="125">
        <f t="shared" si="0"/>
        <v>19.579999999999998</v>
      </c>
    </row>
    <row r="39" spans="2:6">
      <c r="B39" s="80"/>
      <c r="C39" s="94" t="s">
        <v>40</v>
      </c>
      <c r="D39" s="103" t="s">
        <v>187</v>
      </c>
      <c r="E39" s="124">
        <v>6.0000000000000001E-3</v>
      </c>
      <c r="F39" s="125">
        <f t="shared" si="0"/>
        <v>11.75</v>
      </c>
    </row>
    <row r="40" spans="2:6">
      <c r="B40" s="80"/>
      <c r="C40" s="94" t="s">
        <v>42</v>
      </c>
      <c r="D40" s="103" t="s">
        <v>188</v>
      </c>
      <c r="E40" s="124">
        <v>2E-3</v>
      </c>
      <c r="F40" s="125">
        <f t="shared" si="0"/>
        <v>3.91</v>
      </c>
    </row>
    <row r="41" spans="2:6">
      <c r="B41" s="80"/>
      <c r="C41" s="94" t="s">
        <v>44</v>
      </c>
      <c r="D41" s="103" t="s">
        <v>74</v>
      </c>
      <c r="E41" s="124">
        <v>0.08</v>
      </c>
      <c r="F41" s="125">
        <f t="shared" si="0"/>
        <v>156.68</v>
      </c>
    </row>
    <row r="42" spans="2:6">
      <c r="B42" s="80"/>
      <c r="C42" s="347" t="s">
        <v>77</v>
      </c>
      <c r="D42" s="348"/>
      <c r="E42" s="127">
        <f>SUM(E34:E41)</f>
        <v>0.36799999999999999</v>
      </c>
      <c r="F42" s="128">
        <f>TRUNC(SUM(F34:F41),2)</f>
        <v>720.71</v>
      </c>
    </row>
    <row r="43" spans="2:6" ht="11.1" customHeight="1">
      <c r="B43" s="80"/>
      <c r="C43" s="94"/>
      <c r="D43" s="103"/>
      <c r="E43" s="129"/>
      <c r="F43" s="119"/>
    </row>
    <row r="44" spans="2:6">
      <c r="B44" s="80"/>
      <c r="C44" s="120" t="s">
        <v>189</v>
      </c>
      <c r="D44" s="349" t="s">
        <v>48</v>
      </c>
      <c r="E44" s="350"/>
      <c r="F44" s="123" t="s">
        <v>33</v>
      </c>
    </row>
    <row r="45" spans="2:6" ht="16.5" customHeight="1">
      <c r="B45" s="80"/>
      <c r="C45" s="94" t="s">
        <v>5</v>
      </c>
      <c r="D45" s="130" t="s">
        <v>190</v>
      </c>
      <c r="E45" s="131" t="s">
        <v>191</v>
      </c>
      <c r="F45" s="132">
        <f>IF(E45="NÃO",0,TRUNC(((4*2)*21)-0.06*F25,2))</f>
        <v>70.42</v>
      </c>
    </row>
    <row r="46" spans="2:6" ht="17.25" customHeight="1">
      <c r="B46" s="80"/>
      <c r="C46" s="94" t="s">
        <v>7</v>
      </c>
      <c r="D46" s="133" t="s">
        <v>192</v>
      </c>
      <c r="E46" s="191">
        <v>13</v>
      </c>
      <c r="F46" s="134">
        <f>TRUNC(((E46)*21)*90%,2)</f>
        <v>245.7</v>
      </c>
    </row>
    <row r="47" spans="2:6" ht="17.25" customHeight="1">
      <c r="B47" s="80"/>
      <c r="C47" s="94" t="s">
        <v>10</v>
      </c>
      <c r="D47" s="351" t="s">
        <v>193</v>
      </c>
      <c r="E47" s="352"/>
      <c r="F47" s="135">
        <v>3.5</v>
      </c>
    </row>
    <row r="48" spans="2:6" ht="17.25" customHeight="1">
      <c r="B48" s="80"/>
      <c r="C48" s="94" t="s">
        <v>13</v>
      </c>
      <c r="D48" s="351" t="s">
        <v>194</v>
      </c>
      <c r="E48" s="352"/>
      <c r="F48" s="135">
        <v>15</v>
      </c>
    </row>
    <row r="49" spans="2:8">
      <c r="B49" s="80"/>
      <c r="C49" s="136"/>
      <c r="D49" s="353" t="s">
        <v>77</v>
      </c>
      <c r="E49" s="348"/>
      <c r="F49" s="117">
        <f>TRUNC(SUM(F45:F48),2)</f>
        <v>334.62</v>
      </c>
    </row>
    <row r="50" spans="2:8">
      <c r="B50" s="80"/>
      <c r="C50" s="354"/>
      <c r="D50" s="355"/>
      <c r="E50" s="356"/>
      <c r="F50" s="357"/>
    </row>
    <row r="51" spans="2:8" ht="32.25" customHeight="1">
      <c r="B51" s="80"/>
      <c r="C51" s="120">
        <v>2</v>
      </c>
      <c r="D51" s="137" t="s">
        <v>195</v>
      </c>
      <c r="E51" s="138" t="s">
        <v>32</v>
      </c>
      <c r="F51" s="123" t="s">
        <v>33</v>
      </c>
    </row>
    <row r="52" spans="2:8">
      <c r="B52" s="80"/>
      <c r="C52" s="94" t="s">
        <v>176</v>
      </c>
      <c r="D52" s="96" t="s">
        <v>177</v>
      </c>
      <c r="E52" s="112">
        <f>E31</f>
        <v>0.20430000000000001</v>
      </c>
      <c r="F52" s="119">
        <f>F31</f>
        <v>332.25</v>
      </c>
    </row>
    <row r="53" spans="2:8">
      <c r="B53" s="80"/>
      <c r="C53" s="94" t="s">
        <v>180</v>
      </c>
      <c r="D53" s="114" t="s">
        <v>196</v>
      </c>
      <c r="E53" s="115">
        <f>E42</f>
        <v>0.36799999999999999</v>
      </c>
      <c r="F53" s="119">
        <f>F42</f>
        <v>720.71</v>
      </c>
    </row>
    <row r="54" spans="2:8">
      <c r="B54" s="80"/>
      <c r="C54" s="94" t="s">
        <v>189</v>
      </c>
      <c r="D54" s="114" t="s">
        <v>48</v>
      </c>
      <c r="E54" s="139"/>
      <c r="F54" s="119">
        <f>F49</f>
        <v>334.62</v>
      </c>
    </row>
    <row r="55" spans="2:8">
      <c r="B55" s="80"/>
      <c r="C55" s="136"/>
      <c r="D55" s="126" t="s">
        <v>77</v>
      </c>
      <c r="E55" s="140"/>
      <c r="F55" s="117">
        <f>SUM(F52:F54)</f>
        <v>1387.58</v>
      </c>
    </row>
    <row r="56" spans="2:8">
      <c r="B56" s="80"/>
      <c r="C56" s="358"/>
      <c r="D56" s="359"/>
      <c r="E56" s="359"/>
      <c r="F56" s="360"/>
    </row>
    <row r="57" spans="2:8">
      <c r="B57" s="80"/>
      <c r="C57" s="361" t="s">
        <v>197</v>
      </c>
      <c r="D57" s="362"/>
      <c r="E57" s="362"/>
      <c r="F57" s="363"/>
    </row>
    <row r="58" spans="2:8">
      <c r="B58" s="80"/>
      <c r="C58" s="99">
        <v>3</v>
      </c>
      <c r="D58" s="110" t="s">
        <v>198</v>
      </c>
      <c r="E58" s="141" t="s">
        <v>32</v>
      </c>
      <c r="F58" s="102" t="s">
        <v>33</v>
      </c>
    </row>
    <row r="59" spans="2:8" s="78" customFormat="1">
      <c r="B59" s="142"/>
      <c r="C59" s="143" t="s">
        <v>5</v>
      </c>
      <c r="D59" s="144" t="s">
        <v>90</v>
      </c>
      <c r="E59" s="145">
        <v>4.1999999999999997E-3</v>
      </c>
      <c r="F59" s="125">
        <f>TRUNC(((F26+F31+F41+F49)*E59),2)</f>
        <v>10.28</v>
      </c>
      <c r="G59" s="146"/>
      <c r="H59" s="147"/>
    </row>
    <row r="60" spans="2:8" s="78" customFormat="1">
      <c r="B60" s="142"/>
      <c r="C60" s="143" t="s">
        <v>7</v>
      </c>
      <c r="D60" s="144" t="s">
        <v>199</v>
      </c>
      <c r="E60" s="145">
        <v>0</v>
      </c>
      <c r="F60" s="125">
        <v>0</v>
      </c>
      <c r="G60" s="146"/>
      <c r="H60" s="147" t="s">
        <v>200</v>
      </c>
    </row>
    <row r="61" spans="2:8" s="78" customFormat="1">
      <c r="B61" s="142"/>
      <c r="C61" s="143" t="s">
        <v>10</v>
      </c>
      <c r="D61" s="144" t="s">
        <v>201</v>
      </c>
      <c r="E61" s="145">
        <v>0.04</v>
      </c>
      <c r="F61" s="125">
        <f>TRUNC((E61*F26),2)</f>
        <v>65.05</v>
      </c>
      <c r="G61" s="146"/>
      <c r="H61" s="147"/>
    </row>
    <row r="62" spans="2:8" s="78" customFormat="1">
      <c r="B62" s="142"/>
      <c r="C62" s="143" t="s">
        <v>13</v>
      </c>
      <c r="D62" s="144" t="s">
        <v>202</v>
      </c>
      <c r="E62" s="145">
        <v>1.8499999999999999E-2</v>
      </c>
      <c r="F62" s="125">
        <f>TRUNC(((F26+F55)*E62),2)</f>
        <v>55.75</v>
      </c>
      <c r="G62" s="146"/>
      <c r="H62" s="147"/>
    </row>
    <row r="63" spans="2:8" s="78" customFormat="1" ht="30" customHeight="1">
      <c r="B63" s="142"/>
      <c r="C63" s="143" t="s">
        <v>38</v>
      </c>
      <c r="D63" s="144" t="s">
        <v>203</v>
      </c>
      <c r="E63" s="145">
        <v>0</v>
      </c>
      <c r="F63" s="125">
        <v>0</v>
      </c>
      <c r="G63" s="146"/>
      <c r="H63" s="147" t="s">
        <v>200</v>
      </c>
    </row>
    <row r="64" spans="2:8" s="78" customFormat="1">
      <c r="B64" s="142"/>
      <c r="C64" s="143" t="s">
        <v>40</v>
      </c>
      <c r="D64" s="144" t="s">
        <v>204</v>
      </c>
      <c r="E64" s="145">
        <v>0</v>
      </c>
      <c r="F64" s="125">
        <f>TRUNC(($F$26*E64),2)</f>
        <v>0</v>
      </c>
      <c r="G64" s="146"/>
      <c r="H64" s="147"/>
    </row>
    <row r="65" spans="2:8">
      <c r="B65" s="80"/>
      <c r="C65" s="364" t="s">
        <v>77</v>
      </c>
      <c r="D65" s="365"/>
      <c r="E65" s="148">
        <f>SUM(E59:E64)</f>
        <v>6.2700000000000006E-2</v>
      </c>
      <c r="F65" s="128">
        <f>TRUNC(SUM(F59:F64),2)</f>
        <v>131.08000000000001</v>
      </c>
    </row>
    <row r="66" spans="2:8">
      <c r="B66" s="80"/>
      <c r="C66" s="366"/>
      <c r="D66" s="356"/>
      <c r="E66" s="356"/>
      <c r="F66" s="367"/>
    </row>
    <row r="67" spans="2:8">
      <c r="B67" s="80"/>
      <c r="C67" s="361" t="s">
        <v>205</v>
      </c>
      <c r="D67" s="362"/>
      <c r="E67" s="362"/>
      <c r="F67" s="363"/>
    </row>
    <row r="68" spans="2:8">
      <c r="B68" s="80"/>
      <c r="C68" s="99" t="s">
        <v>67</v>
      </c>
      <c r="D68" s="149" t="s">
        <v>206</v>
      </c>
      <c r="E68" s="141" t="s">
        <v>32</v>
      </c>
      <c r="F68" s="150" t="s">
        <v>33</v>
      </c>
    </row>
    <row r="69" spans="2:8">
      <c r="B69" s="80"/>
      <c r="C69" s="94" t="s">
        <v>5</v>
      </c>
      <c r="D69" s="96" t="s">
        <v>207</v>
      </c>
      <c r="E69" s="151">
        <v>0</v>
      </c>
      <c r="F69" s="152">
        <f t="shared" ref="F69:F74" si="1">TRUNC((($F$26+$F$55+$F$65)*E69),2)</f>
        <v>0</v>
      </c>
    </row>
    <row r="70" spans="2:8" ht="12.75" customHeight="1">
      <c r="B70" s="80"/>
      <c r="C70" s="94" t="s">
        <v>7</v>
      </c>
      <c r="D70" s="96" t="s">
        <v>206</v>
      </c>
      <c r="E70" s="145">
        <v>0</v>
      </c>
      <c r="F70" s="152">
        <f t="shared" si="1"/>
        <v>0</v>
      </c>
      <c r="H70" s="384" t="s">
        <v>208</v>
      </c>
    </row>
    <row r="71" spans="2:8">
      <c r="B71" s="80"/>
      <c r="C71" s="94" t="s">
        <v>10</v>
      </c>
      <c r="D71" s="96" t="s">
        <v>209</v>
      </c>
      <c r="E71" s="145">
        <v>0</v>
      </c>
      <c r="F71" s="152">
        <f t="shared" si="1"/>
        <v>0</v>
      </c>
      <c r="H71" s="384"/>
    </row>
    <row r="72" spans="2:8">
      <c r="B72" s="80"/>
      <c r="C72" s="94" t="s">
        <v>13</v>
      </c>
      <c r="D72" s="96" t="s">
        <v>210</v>
      </c>
      <c r="E72" s="145">
        <v>0</v>
      </c>
      <c r="F72" s="152">
        <f t="shared" si="1"/>
        <v>0</v>
      </c>
      <c r="H72" s="384"/>
    </row>
    <row r="73" spans="2:8">
      <c r="B73" s="80"/>
      <c r="C73" s="94" t="s">
        <v>38</v>
      </c>
      <c r="D73" s="96" t="s">
        <v>84</v>
      </c>
      <c r="E73" s="145">
        <v>0</v>
      </c>
      <c r="F73" s="152">
        <f t="shared" si="1"/>
        <v>0</v>
      </c>
      <c r="H73" s="384"/>
    </row>
    <row r="74" spans="2:8">
      <c r="B74" s="80"/>
      <c r="C74" s="94" t="s">
        <v>40</v>
      </c>
      <c r="D74" s="96" t="s">
        <v>55</v>
      </c>
      <c r="E74" s="145">
        <v>0</v>
      </c>
      <c r="F74" s="152">
        <f t="shared" si="1"/>
        <v>0</v>
      </c>
      <c r="H74" s="384"/>
    </row>
    <row r="75" spans="2:8" ht="16.5" customHeight="1">
      <c r="B75" s="80"/>
      <c r="C75" s="364" t="s">
        <v>77</v>
      </c>
      <c r="D75" s="368"/>
      <c r="E75" s="153">
        <f>SUM(E69:E74)</f>
        <v>0</v>
      </c>
      <c r="F75" s="128">
        <f>TRUNC(SUM(F69:F74),2)</f>
        <v>0</v>
      </c>
    </row>
    <row r="76" spans="2:8">
      <c r="B76" s="80"/>
      <c r="C76" s="354"/>
      <c r="D76" s="355"/>
      <c r="E76" s="355"/>
      <c r="F76" s="357"/>
    </row>
    <row r="77" spans="2:8">
      <c r="B77" s="80"/>
      <c r="C77" s="354"/>
      <c r="D77" s="355"/>
      <c r="E77" s="355"/>
      <c r="F77" s="357"/>
    </row>
    <row r="78" spans="2:8" ht="40.5" customHeight="1">
      <c r="B78" s="80"/>
      <c r="C78" s="120">
        <v>4</v>
      </c>
      <c r="D78" s="349" t="s">
        <v>211</v>
      </c>
      <c r="E78" s="350"/>
      <c r="F78" s="123" t="s">
        <v>33</v>
      </c>
    </row>
    <row r="79" spans="2:8">
      <c r="B79" s="80"/>
      <c r="C79" s="94" t="s">
        <v>67</v>
      </c>
      <c r="D79" s="96" t="s">
        <v>212</v>
      </c>
      <c r="E79" s="154"/>
      <c r="F79" s="119">
        <f>F75</f>
        <v>0</v>
      </c>
    </row>
    <row r="80" spans="2:8">
      <c r="B80" s="80"/>
      <c r="C80" s="155"/>
      <c r="D80" s="375" t="s">
        <v>77</v>
      </c>
      <c r="E80" s="376"/>
      <c r="F80" s="117">
        <f>TRUNC(SUM(F79:F79),2)</f>
        <v>0</v>
      </c>
    </row>
    <row r="81" spans="2:6">
      <c r="B81" s="80"/>
      <c r="C81" s="361" t="s">
        <v>213</v>
      </c>
      <c r="D81" s="362"/>
      <c r="E81" s="362"/>
      <c r="F81" s="363"/>
    </row>
    <row r="82" spans="2:6">
      <c r="B82" s="80"/>
      <c r="C82" s="99">
        <v>5</v>
      </c>
      <c r="D82" s="377" t="s">
        <v>58</v>
      </c>
      <c r="E82" s="378"/>
      <c r="F82" s="102" t="s">
        <v>33</v>
      </c>
    </row>
    <row r="83" spans="2:6">
      <c r="B83" s="80"/>
      <c r="C83" s="94" t="s">
        <v>5</v>
      </c>
      <c r="D83" s="379" t="s">
        <v>214</v>
      </c>
      <c r="E83" s="380"/>
      <c r="F83" s="156">
        <f>'Uniformes - Motorista'!F6</f>
        <v>33.68</v>
      </c>
    </row>
    <row r="84" spans="2:6">
      <c r="B84" s="80"/>
      <c r="C84" s="94" t="s">
        <v>7</v>
      </c>
      <c r="D84" s="379" t="s">
        <v>215</v>
      </c>
      <c r="E84" s="380"/>
      <c r="F84" s="157">
        <f>'Equipamentos - Motorista'!F4</f>
        <v>1.45</v>
      </c>
    </row>
    <row r="85" spans="2:6">
      <c r="B85" s="80"/>
      <c r="C85" s="94" t="s">
        <v>10</v>
      </c>
      <c r="D85" s="379"/>
      <c r="E85" s="380"/>
      <c r="F85" s="119">
        <v>0</v>
      </c>
    </row>
    <row r="86" spans="2:6" ht="16.5" customHeight="1">
      <c r="B86" s="80"/>
      <c r="C86" s="364" t="s">
        <v>77</v>
      </c>
      <c r="D86" s="368"/>
      <c r="E86" s="365"/>
      <c r="F86" s="128">
        <f>TRUNC(SUM(F83:F85),2)</f>
        <v>35.130000000000003</v>
      </c>
    </row>
    <row r="87" spans="2:6">
      <c r="B87" s="80"/>
      <c r="C87" s="369"/>
      <c r="D87" s="370"/>
      <c r="E87" s="370"/>
      <c r="F87" s="371"/>
    </row>
    <row r="88" spans="2:6">
      <c r="B88" s="80"/>
      <c r="C88" s="372" t="s">
        <v>216</v>
      </c>
      <c r="D88" s="373"/>
      <c r="E88" s="373"/>
      <c r="F88" s="374"/>
    </row>
    <row r="89" spans="2:6">
      <c r="B89" s="80"/>
      <c r="C89" s="99">
        <v>6</v>
      </c>
      <c r="D89" s="158" t="s">
        <v>115</v>
      </c>
      <c r="E89" s="101" t="s">
        <v>32</v>
      </c>
      <c r="F89" s="102" t="s">
        <v>33</v>
      </c>
    </row>
    <row r="90" spans="2:6">
      <c r="B90" s="80"/>
      <c r="C90" s="94" t="s">
        <v>5</v>
      </c>
      <c r="D90" s="103" t="s">
        <v>217</v>
      </c>
      <c r="E90" s="159">
        <f>'Planilha Jardineiro'!E90</f>
        <v>5.0000000000000001E-3</v>
      </c>
      <c r="F90" s="160">
        <f>TRUNC((E90*F109),2)</f>
        <v>15.9</v>
      </c>
    </row>
    <row r="91" spans="2:6">
      <c r="B91" s="80"/>
      <c r="C91" s="94" t="s">
        <v>7</v>
      </c>
      <c r="D91" s="103" t="s">
        <v>126</v>
      </c>
      <c r="E91" s="159">
        <f>'Planilha Jardineiro'!E91</f>
        <v>5.0000000000000001E-3</v>
      </c>
      <c r="F91" s="160">
        <f>TRUNC((F109*E91),2)</f>
        <v>15.9</v>
      </c>
    </row>
    <row r="92" spans="2:6">
      <c r="B92" s="80"/>
      <c r="C92" s="94" t="s">
        <v>10</v>
      </c>
      <c r="D92" s="103" t="s">
        <v>117</v>
      </c>
      <c r="E92" s="161"/>
      <c r="F92" s="160"/>
    </row>
    <row r="93" spans="2:6">
      <c r="B93" s="80"/>
      <c r="C93" s="162"/>
      <c r="D93" s="121" t="s">
        <v>218</v>
      </c>
      <c r="E93" s="161"/>
      <c r="F93" s="163"/>
    </row>
    <row r="94" spans="2:6">
      <c r="B94" s="80"/>
      <c r="C94" s="162"/>
      <c r="D94" s="103" t="s">
        <v>219</v>
      </c>
      <c r="E94" s="159">
        <f>'Planilha Jardineiro'!E94</f>
        <v>4.0000000000000001E-3</v>
      </c>
      <c r="F94" s="160">
        <f>TRUNC(((F90+F91+F109)/E101*E94),2)</f>
        <v>13.85</v>
      </c>
    </row>
    <row r="95" spans="2:6">
      <c r="B95" s="80"/>
      <c r="C95" s="162"/>
      <c r="D95" s="103" t="s">
        <v>220</v>
      </c>
      <c r="E95" s="159">
        <f>'Planilha Jardineiro'!E95</f>
        <v>1.8499999999999999E-2</v>
      </c>
      <c r="F95" s="160">
        <f>TRUNC(((F90+F91+F109)/E101*E95),2)</f>
        <v>64.06</v>
      </c>
    </row>
    <row r="96" spans="2:6">
      <c r="B96" s="80"/>
      <c r="C96" s="162"/>
      <c r="D96" s="121" t="s">
        <v>221</v>
      </c>
      <c r="E96" s="161"/>
      <c r="F96" s="160"/>
    </row>
    <row r="97" spans="2:6">
      <c r="B97" s="80"/>
      <c r="C97" s="162"/>
      <c r="D97" s="103" t="s">
        <v>222</v>
      </c>
      <c r="E97" s="159">
        <v>0.05</v>
      </c>
      <c r="F97" s="160">
        <f>TRUNC((F90+F91+F109)/E101*E97,2)</f>
        <v>173.14</v>
      </c>
    </row>
    <row r="98" spans="2:6">
      <c r="B98" s="80"/>
      <c r="C98" s="162"/>
      <c r="D98" s="121" t="s">
        <v>223</v>
      </c>
      <c r="E98" s="161"/>
      <c r="F98" s="163"/>
    </row>
    <row r="99" spans="2:6">
      <c r="B99" s="80"/>
      <c r="C99" s="162"/>
      <c r="D99" s="164"/>
      <c r="E99" s="159"/>
      <c r="F99" s="160">
        <f>TRUNC((F90+F91+F109)/E101*E99,2)</f>
        <v>0</v>
      </c>
    </row>
    <row r="100" spans="2:6">
      <c r="B100" s="80"/>
      <c r="C100" s="364" t="s">
        <v>77</v>
      </c>
      <c r="D100" s="365"/>
      <c r="E100" s="165">
        <f>SUM(E90:E98)</f>
        <v>8.2500000000000004E-2</v>
      </c>
      <c r="F100" s="166">
        <f>SUM(F90:F99)</f>
        <v>282.85000000000002</v>
      </c>
    </row>
    <row r="101" spans="2:6">
      <c r="B101" s="80"/>
      <c r="C101" s="167">
        <f>SUM(E94:E99)</f>
        <v>7.2499999999999995E-2</v>
      </c>
      <c r="D101" s="168" t="s">
        <v>224</v>
      </c>
      <c r="E101" s="169">
        <f>1-C101/1</f>
        <v>0.92749999999999999</v>
      </c>
      <c r="F101" s="170"/>
    </row>
    <row r="102" spans="2:6">
      <c r="B102" s="80"/>
      <c r="C102" s="389" t="s">
        <v>225</v>
      </c>
      <c r="D102" s="390"/>
      <c r="E102" s="390"/>
      <c r="F102" s="391"/>
    </row>
    <row r="103" spans="2:6" ht="30" customHeight="1">
      <c r="B103" s="80"/>
      <c r="C103" s="171"/>
      <c r="D103" s="349" t="s">
        <v>226</v>
      </c>
      <c r="E103" s="350"/>
      <c r="F103" s="123" t="s">
        <v>33</v>
      </c>
    </row>
    <row r="104" spans="2:6">
      <c r="B104" s="80"/>
      <c r="C104" s="94" t="s">
        <v>5</v>
      </c>
      <c r="D104" s="385" t="s">
        <v>227</v>
      </c>
      <c r="E104" s="385"/>
      <c r="F104" s="119">
        <f>F26</f>
        <v>1626.32</v>
      </c>
    </row>
    <row r="105" spans="2:6">
      <c r="B105" s="80"/>
      <c r="C105" s="94" t="s">
        <v>7</v>
      </c>
      <c r="D105" s="385" t="s">
        <v>228</v>
      </c>
      <c r="E105" s="385"/>
      <c r="F105" s="119">
        <f>F55</f>
        <v>1387.58</v>
      </c>
    </row>
    <row r="106" spans="2:6">
      <c r="B106" s="80"/>
      <c r="C106" s="94" t="s">
        <v>10</v>
      </c>
      <c r="D106" s="385" t="s">
        <v>229</v>
      </c>
      <c r="E106" s="385"/>
      <c r="F106" s="119">
        <f>F65</f>
        <v>131.08000000000001</v>
      </c>
    </row>
    <row r="107" spans="2:6">
      <c r="B107" s="80"/>
      <c r="C107" s="94" t="s">
        <v>13</v>
      </c>
      <c r="D107" s="379" t="s">
        <v>230</v>
      </c>
      <c r="E107" s="380"/>
      <c r="F107" s="119">
        <f>F80</f>
        <v>0</v>
      </c>
    </row>
    <row r="108" spans="2:6">
      <c r="B108" s="80"/>
      <c r="C108" s="94" t="s">
        <v>38</v>
      </c>
      <c r="D108" s="385" t="s">
        <v>231</v>
      </c>
      <c r="E108" s="385"/>
      <c r="F108" s="119">
        <f>F86</f>
        <v>35.130000000000003</v>
      </c>
    </row>
    <row r="109" spans="2:6">
      <c r="B109" s="80"/>
      <c r="C109" s="386" t="s">
        <v>232</v>
      </c>
      <c r="D109" s="387"/>
      <c r="E109" s="388"/>
      <c r="F109" s="172">
        <f>TRUNC(SUM(F104:F108),2)</f>
        <v>3180.11</v>
      </c>
    </row>
    <row r="110" spans="2:6">
      <c r="B110" s="80"/>
      <c r="C110" s="94" t="s">
        <v>40</v>
      </c>
      <c r="D110" s="379" t="s">
        <v>233</v>
      </c>
      <c r="E110" s="380"/>
      <c r="F110" s="173">
        <f>F100</f>
        <v>282.85000000000002</v>
      </c>
    </row>
    <row r="111" spans="2:6">
      <c r="B111" s="80"/>
      <c r="C111" s="381" t="s">
        <v>234</v>
      </c>
      <c r="D111" s="382"/>
      <c r="E111" s="350"/>
      <c r="F111" s="174">
        <f>SUM(F109:F110)</f>
        <v>3462.96</v>
      </c>
    </row>
    <row r="112" spans="2:6">
      <c r="B112" s="80"/>
      <c r="C112" s="175"/>
      <c r="D112" s="176"/>
      <c r="E112" s="176"/>
      <c r="F112" s="177"/>
    </row>
    <row r="113" spans="3:6">
      <c r="C113" s="394"/>
      <c r="D113" s="394"/>
      <c r="E113" s="394"/>
      <c r="F113" s="394"/>
    </row>
    <row r="128" spans="3:6">
      <c r="C128" s="79" t="s">
        <v>191</v>
      </c>
    </row>
    <row r="129" spans="3:3">
      <c r="C129" s="79" t="s">
        <v>235</v>
      </c>
    </row>
  </sheetData>
  <sheetProtection algorithmName="SHA-512" hashValue="xEtNbbbrpSJN1cWy1rr2a+eR0hAmnI89Up/swXjqtzR9iQCxdXeoBUYIn/h6+Em7sakokdnBC8Jtbc793/RiPw==" saltValue="E9s9DXx534x5+L0u18xd0A==" spinCount="100000" sheet="1" objects="1" scenarios="1" formatCells="0"/>
  <mergeCells count="53">
    <mergeCell ref="C111:E111"/>
    <mergeCell ref="C113:F113"/>
    <mergeCell ref="H70:H74"/>
    <mergeCell ref="D106:E106"/>
    <mergeCell ref="D107:E107"/>
    <mergeCell ref="D108:E108"/>
    <mergeCell ref="C109:E109"/>
    <mergeCell ref="D110:E110"/>
    <mergeCell ref="C100:D100"/>
    <mergeCell ref="C102:F102"/>
    <mergeCell ref="D103:E103"/>
    <mergeCell ref="D104:E104"/>
    <mergeCell ref="D105:E105"/>
    <mergeCell ref="D84:E84"/>
    <mergeCell ref="D85:E85"/>
    <mergeCell ref="C86:E86"/>
    <mergeCell ref="C87:F87"/>
    <mergeCell ref="C88:F88"/>
    <mergeCell ref="D78:E78"/>
    <mergeCell ref="D80:E80"/>
    <mergeCell ref="C81:F81"/>
    <mergeCell ref="D82:E82"/>
    <mergeCell ref="D83:E83"/>
    <mergeCell ref="C66:F66"/>
    <mergeCell ref="C67:F67"/>
    <mergeCell ref="C75:D75"/>
    <mergeCell ref="C76:F76"/>
    <mergeCell ref="C77:F77"/>
    <mergeCell ref="D49:E49"/>
    <mergeCell ref="C50:F50"/>
    <mergeCell ref="C56:F56"/>
    <mergeCell ref="C57:F57"/>
    <mergeCell ref="C65:D65"/>
    <mergeCell ref="C27:F27"/>
    <mergeCell ref="C42:D42"/>
    <mergeCell ref="D44:E44"/>
    <mergeCell ref="D47:E47"/>
    <mergeCell ref="D48:E48"/>
    <mergeCell ref="E19:F19"/>
    <mergeCell ref="E20:F20"/>
    <mergeCell ref="E21:F21"/>
    <mergeCell ref="E22:F22"/>
    <mergeCell ref="C23:F23"/>
    <mergeCell ref="C14:F14"/>
    <mergeCell ref="E15:F15"/>
    <mergeCell ref="D16:F16"/>
    <mergeCell ref="C17:F17"/>
    <mergeCell ref="E18:F18"/>
    <mergeCell ref="C8:F8"/>
    <mergeCell ref="E10:F10"/>
    <mergeCell ref="E11:F11"/>
    <mergeCell ref="E12:F12"/>
    <mergeCell ref="E13:F13"/>
  </mergeCells>
  <dataValidations count="1">
    <dataValidation type="list" allowBlank="1" showInputMessage="1" showErrorMessage="1" sqref="E45">
      <formula1>$C$128:$C$129</formula1>
    </dataValidation>
  </dataValidations>
  <pageMargins left="0.51180555555555596" right="0.51180555555555596" top="0.78680555555555598" bottom="0.78680555555555598" header="0.31388888888888899" footer="0.31388888888888899"/>
  <pageSetup paperSize="9" scale="68" fitToHeight="0" orientation="portrait" r:id="rId1"/>
  <rowBreaks count="1" manualBreakCount="1">
    <brk id="65" max="6" man="1"/>
  </rowBreaks>
  <colBreaks count="1" manualBreakCount="1">
    <brk id="7" max="1048575" man="1"/>
  </col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
  <sheetViews>
    <sheetView workbookViewId="0">
      <selection activeCell="I27" sqref="I27"/>
    </sheetView>
  </sheetViews>
  <sheetFormatPr defaultColWidth="9" defaultRowHeight="15"/>
  <cols>
    <col min="1" max="1" width="5.28515625" customWidth="1"/>
    <col min="2" max="2" width="22.85546875" customWidth="1"/>
    <col min="3" max="3" width="13.140625" customWidth="1"/>
    <col min="4" max="4" width="15.140625" customWidth="1"/>
    <col min="5" max="5" width="16.42578125" customWidth="1"/>
    <col min="6" max="6" width="17.28515625" customWidth="1"/>
  </cols>
  <sheetData>
    <row r="1" spans="1:6">
      <c r="A1" s="71" t="s">
        <v>236</v>
      </c>
      <c r="B1" s="71" t="s">
        <v>237</v>
      </c>
      <c r="C1" s="71" t="s">
        <v>238</v>
      </c>
      <c r="D1" s="71" t="s">
        <v>239</v>
      </c>
      <c r="E1" s="71" t="s">
        <v>240</v>
      </c>
      <c r="F1" s="71" t="s">
        <v>241</v>
      </c>
    </row>
    <row r="2" spans="1:6" ht="45">
      <c r="A2" s="72">
        <v>1</v>
      </c>
      <c r="B2" s="73" t="s">
        <v>261</v>
      </c>
      <c r="C2" s="74">
        <v>4</v>
      </c>
      <c r="D2" s="74" t="s">
        <v>243</v>
      </c>
      <c r="E2" s="75">
        <v>39.61</v>
      </c>
      <c r="F2" s="76">
        <f>E2*C2</f>
        <v>158.44</v>
      </c>
    </row>
    <row r="3" spans="1:6" ht="60">
      <c r="A3" s="72">
        <v>2</v>
      </c>
      <c r="B3" s="73" t="s">
        <v>262</v>
      </c>
      <c r="C3" s="74">
        <v>4</v>
      </c>
      <c r="D3" s="74" t="s">
        <v>243</v>
      </c>
      <c r="E3" s="75">
        <v>23.92</v>
      </c>
      <c r="F3" s="76">
        <f>E3*C3</f>
        <v>95.68</v>
      </c>
    </row>
    <row r="4" spans="1:6">
      <c r="A4" s="72">
        <v>3</v>
      </c>
      <c r="B4" s="73" t="s">
        <v>263</v>
      </c>
      <c r="C4" s="74">
        <v>2</v>
      </c>
      <c r="D4" s="74" t="s">
        <v>245</v>
      </c>
      <c r="E4" s="75">
        <v>75.05</v>
      </c>
      <c r="F4" s="76">
        <f>E4*C4</f>
        <v>150.1</v>
      </c>
    </row>
    <row r="5" spans="1:6">
      <c r="A5" s="392" t="s">
        <v>246</v>
      </c>
      <c r="B5" s="392"/>
      <c r="C5" s="392"/>
      <c r="D5" s="392"/>
      <c r="E5" s="392"/>
      <c r="F5" s="76">
        <f>SUM(F2:F4)</f>
        <v>404.22</v>
      </c>
    </row>
    <row r="6" spans="1:6">
      <c r="A6" s="392" t="s">
        <v>247</v>
      </c>
      <c r="B6" s="392"/>
      <c r="C6" s="392"/>
      <c r="D6" s="392"/>
      <c r="E6" s="392"/>
      <c r="F6" s="76">
        <f>TRUNC(F5/12,2)</f>
        <v>33.68</v>
      </c>
    </row>
  </sheetData>
  <sheetProtection algorithmName="SHA-512" hashValue="a8BSBuSoz0YEQGmNQ2I2UUEhO9vA5NOsmdn9+3IQhKqlT2Cj1Cw5Kg/ZVSR+5wZziYecQoN5iKSMuLcRfbDdpw==" saltValue="4f4umj5pmlECMB+TvYlw2Q==" spinCount="100000" sheet="1" objects="1" scenarios="1" formatCells="0"/>
  <mergeCells count="2">
    <mergeCell ref="A5:E5"/>
    <mergeCell ref="A6:E6"/>
  </mergeCells>
  <pageMargins left="0.51180555555555596" right="0.51180555555555596" top="0.78680555555555598" bottom="0.78680555555555598" header="0.31388888888888899" footer="0.31388888888888899"/>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
  <sheetViews>
    <sheetView workbookViewId="0">
      <selection activeCell="F23" sqref="F23"/>
    </sheetView>
  </sheetViews>
  <sheetFormatPr defaultColWidth="9" defaultRowHeight="15"/>
  <cols>
    <col min="1" max="1" width="5.28515625" customWidth="1"/>
    <col min="2" max="2" width="37.5703125" customWidth="1"/>
    <col min="3" max="3" width="13.140625" customWidth="1"/>
    <col min="4" max="4" width="15.140625" customWidth="1"/>
    <col min="5" max="5" width="16.42578125" customWidth="1"/>
    <col min="6" max="6" width="17.28515625" customWidth="1"/>
  </cols>
  <sheetData>
    <row r="1" spans="1:6">
      <c r="A1" s="71" t="s">
        <v>236</v>
      </c>
      <c r="B1" s="71" t="s">
        <v>237</v>
      </c>
      <c r="C1" s="71" t="s">
        <v>238</v>
      </c>
      <c r="D1" s="71" t="s">
        <v>239</v>
      </c>
      <c r="E1" s="71" t="s">
        <v>240</v>
      </c>
      <c r="F1" s="71" t="s">
        <v>241</v>
      </c>
    </row>
    <row r="2" spans="1:6" ht="30">
      <c r="A2" s="72">
        <v>1</v>
      </c>
      <c r="B2" s="73" t="s">
        <v>257</v>
      </c>
      <c r="C2" s="74">
        <v>2</v>
      </c>
      <c r="D2" s="74" t="s">
        <v>243</v>
      </c>
      <c r="E2" s="75">
        <v>8.6999999999999993</v>
      </c>
      <c r="F2" s="76">
        <f>E2*C2</f>
        <v>17.399999999999999</v>
      </c>
    </row>
    <row r="3" spans="1:6">
      <c r="A3" s="392" t="s">
        <v>246</v>
      </c>
      <c r="B3" s="392"/>
      <c r="C3" s="392"/>
      <c r="D3" s="392"/>
      <c r="E3" s="392"/>
      <c r="F3" s="76">
        <f>SUM(F2:F2)</f>
        <v>17.399999999999999</v>
      </c>
    </row>
    <row r="4" spans="1:6">
      <c r="A4" s="392" t="s">
        <v>247</v>
      </c>
      <c r="B4" s="392"/>
      <c r="C4" s="392"/>
      <c r="D4" s="392"/>
      <c r="E4" s="392"/>
      <c r="F4" s="76">
        <f>TRUNC(F3/12,2)</f>
        <v>1.45</v>
      </c>
    </row>
  </sheetData>
  <sheetProtection algorithmName="SHA-512" hashValue="AJypMkM4WFeJ1qRSQuuj3Kc0qPbiN38axKgiivH9aj06YBjnpFn5MAZaInyH/z3G13tGfhClMhk9ourT19zssg==" saltValue="blmMje5E+KYhTylyf7G4zQ==" spinCount="100000" sheet="1" objects="1" scenarios="1" formatCells="0"/>
  <mergeCells count="2">
    <mergeCell ref="A3:E3"/>
    <mergeCell ref="A4:E4"/>
  </mergeCells>
  <pageMargins left="0.51180555555555596" right="0.51180555555555596" top="0.78680555555555598" bottom="0.78680555555555598" header="0.31388888888888899" footer="0.31388888888888899"/>
  <pageSetup paperSize="9" orientation="portrai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M20"/>
  <sheetViews>
    <sheetView showGridLines="0" tabSelected="1" workbookViewId="0">
      <selection activeCell="I15" sqref="I15"/>
    </sheetView>
  </sheetViews>
  <sheetFormatPr defaultRowHeight="15.75"/>
  <cols>
    <col min="1" max="1" width="9" style="192" bestFit="1" customWidth="1"/>
    <col min="2" max="2" width="7" style="192" bestFit="1" customWidth="1"/>
    <col min="3" max="3" width="28.7109375" style="192" customWidth="1"/>
    <col min="4" max="6" width="10.7109375" style="192" customWidth="1"/>
    <col min="7" max="9" width="15.7109375" style="192" customWidth="1"/>
    <col min="10" max="10" width="18.140625" style="192" customWidth="1"/>
    <col min="11" max="11" width="1.7109375" style="192" customWidth="1"/>
    <col min="12" max="12" width="19.7109375" style="192" hidden="1" customWidth="1"/>
    <col min="13" max="13" width="17.42578125" style="192" hidden="1" customWidth="1"/>
    <col min="14" max="16384" width="9.140625" style="192"/>
  </cols>
  <sheetData>
    <row r="1" spans="1:13">
      <c r="A1" s="395" t="s">
        <v>295</v>
      </c>
      <c r="B1" s="396"/>
      <c r="C1" s="396"/>
      <c r="D1" s="396"/>
      <c r="E1" s="396"/>
      <c r="F1" s="396"/>
      <c r="G1" s="396"/>
      <c r="H1" s="396"/>
      <c r="I1" s="396"/>
      <c r="J1" s="397"/>
    </row>
    <row r="2" spans="1:13" ht="16.5" thickBot="1">
      <c r="A2" s="398"/>
      <c r="B2" s="399"/>
      <c r="C2" s="399"/>
      <c r="D2" s="399"/>
      <c r="E2" s="399"/>
      <c r="F2" s="399"/>
      <c r="G2" s="399"/>
      <c r="H2" s="399"/>
      <c r="I2" s="399"/>
      <c r="J2" s="400"/>
    </row>
    <row r="3" spans="1:13" ht="15.75" customHeight="1">
      <c r="A3" s="401" t="s">
        <v>289</v>
      </c>
      <c r="B3" s="401" t="s">
        <v>236</v>
      </c>
      <c r="C3" s="403" t="s">
        <v>303</v>
      </c>
      <c r="D3" s="403" t="s">
        <v>290</v>
      </c>
      <c r="E3" s="405" t="s">
        <v>291</v>
      </c>
      <c r="F3" s="406"/>
      <c r="G3" s="407" t="s">
        <v>299</v>
      </c>
      <c r="H3" s="403" t="s">
        <v>300</v>
      </c>
      <c r="I3" s="409" t="s">
        <v>301</v>
      </c>
      <c r="J3" s="403" t="s">
        <v>302</v>
      </c>
      <c r="L3" s="411" t="s">
        <v>297</v>
      </c>
      <c r="M3" s="411" t="s">
        <v>298</v>
      </c>
    </row>
    <row r="4" spans="1:13" ht="31.5">
      <c r="A4" s="402"/>
      <c r="B4" s="402"/>
      <c r="C4" s="404"/>
      <c r="D4" s="404"/>
      <c r="E4" s="200" t="s">
        <v>292</v>
      </c>
      <c r="F4" s="200" t="s">
        <v>293</v>
      </c>
      <c r="G4" s="408"/>
      <c r="H4" s="404"/>
      <c r="I4" s="410"/>
      <c r="J4" s="404"/>
      <c r="L4" s="411"/>
      <c r="M4" s="411"/>
    </row>
    <row r="5" spans="1:13" ht="31.5">
      <c r="A5" s="412">
        <v>2</v>
      </c>
      <c r="B5" s="193">
        <v>17</v>
      </c>
      <c r="C5" s="194" t="s">
        <v>296</v>
      </c>
      <c r="D5" s="193" t="s">
        <v>20</v>
      </c>
      <c r="E5" s="193">
        <v>1</v>
      </c>
      <c r="F5" s="193">
        <v>1</v>
      </c>
      <c r="G5" s="195">
        <f>'Planilha Jardineiro'!$F$111</f>
        <v>2810.74</v>
      </c>
      <c r="H5" s="195">
        <f>G5*F5</f>
        <v>2810.74</v>
      </c>
      <c r="I5" s="202">
        <f>J5/F5</f>
        <v>33728.879999999997</v>
      </c>
      <c r="J5" s="195">
        <f>H5*12</f>
        <v>33728.879999999997</v>
      </c>
      <c r="L5" s="201">
        <v>33759.480000000003</v>
      </c>
      <c r="M5" s="201">
        <f>L5-I5</f>
        <v>30.6</v>
      </c>
    </row>
    <row r="6" spans="1:13" ht="47.25">
      <c r="A6" s="413"/>
      <c r="B6" s="193">
        <v>18</v>
      </c>
      <c r="C6" s="194" t="s">
        <v>294</v>
      </c>
      <c r="D6" s="193" t="s">
        <v>20</v>
      </c>
      <c r="E6" s="193">
        <v>1</v>
      </c>
      <c r="F6" s="193">
        <v>3</v>
      </c>
      <c r="G6" s="195">
        <f>'Planilha Motorista'!$F$111</f>
        <v>3462.96</v>
      </c>
      <c r="H6" s="195">
        <f t="shared" ref="H6" si="0">G6*F6</f>
        <v>10388.879999999999</v>
      </c>
      <c r="I6" s="202">
        <f>J6/F6</f>
        <v>41555.519999999997</v>
      </c>
      <c r="J6" s="195">
        <f>H6*12</f>
        <v>124666.56</v>
      </c>
      <c r="L6" s="201">
        <v>41572.080000000002</v>
      </c>
      <c r="M6" s="201">
        <f>L6-I6</f>
        <v>16.559999999999999</v>
      </c>
    </row>
    <row r="7" spans="1:13" ht="15.75" hidden="1" customHeight="1">
      <c r="A7" s="196"/>
      <c r="B7" s="196"/>
      <c r="C7" s="197"/>
      <c r="D7" s="196"/>
      <c r="E7" s="196"/>
      <c r="F7" s="196"/>
      <c r="G7" s="198"/>
      <c r="H7" s="198"/>
      <c r="I7" s="198"/>
      <c r="J7" s="198"/>
    </row>
    <row r="8" spans="1:13">
      <c r="A8" s="196"/>
      <c r="B8" s="196"/>
      <c r="C8" s="197"/>
      <c r="D8" s="196"/>
      <c r="E8" s="196"/>
      <c r="F8" s="416">
        <f>SUM(F5:F6)</f>
        <v>4</v>
      </c>
      <c r="G8" s="198"/>
      <c r="H8" s="417" t="s">
        <v>77</v>
      </c>
      <c r="I8" s="418"/>
      <c r="J8" s="414">
        <f>SUM(J5:J6)</f>
        <v>158395.44</v>
      </c>
    </row>
    <row r="9" spans="1:13">
      <c r="A9" s="196"/>
      <c r="B9" s="196"/>
      <c r="C9" s="197"/>
      <c r="D9" s="196"/>
      <c r="E9" s="196"/>
      <c r="F9" s="402"/>
      <c r="G9" s="198"/>
      <c r="H9" s="419"/>
      <c r="I9" s="420"/>
      <c r="J9" s="415"/>
    </row>
    <row r="10" spans="1:13">
      <c r="A10" s="196"/>
      <c r="B10" s="196"/>
      <c r="C10" s="197"/>
      <c r="D10" s="196"/>
      <c r="E10" s="196"/>
      <c r="F10" s="196"/>
      <c r="G10" s="198"/>
      <c r="H10" s="198"/>
      <c r="I10" s="198"/>
      <c r="J10" s="198"/>
    </row>
    <row r="11" spans="1:13">
      <c r="C11" s="199"/>
    </row>
    <row r="12" spans="1:13">
      <c r="C12" s="199"/>
    </row>
    <row r="13" spans="1:13">
      <c r="C13" s="199"/>
    </row>
    <row r="14" spans="1:13">
      <c r="C14" s="199"/>
    </row>
    <row r="15" spans="1:13">
      <c r="C15" s="199"/>
    </row>
    <row r="16" spans="1:13">
      <c r="C16" s="199"/>
    </row>
    <row r="17" spans="3:3">
      <c r="C17" s="199"/>
    </row>
    <row r="18" spans="3:3">
      <c r="C18" s="199"/>
    </row>
    <row r="19" spans="3:3">
      <c r="C19" s="199"/>
    </row>
    <row r="20" spans="3:3">
      <c r="C20" s="199"/>
    </row>
  </sheetData>
  <mergeCells count="16">
    <mergeCell ref="L3:L4"/>
    <mergeCell ref="M3:M4"/>
    <mergeCell ref="A5:A6"/>
    <mergeCell ref="J8:J9"/>
    <mergeCell ref="F8:F9"/>
    <mergeCell ref="H8:I9"/>
    <mergeCell ref="A1:J2"/>
    <mergeCell ref="A3:A4"/>
    <mergeCell ref="B3:B4"/>
    <mergeCell ref="C3:C4"/>
    <mergeCell ref="D3:D4"/>
    <mergeCell ref="E3:F3"/>
    <mergeCell ref="G3:G4"/>
    <mergeCell ref="H3:H4"/>
    <mergeCell ref="J3:J4"/>
    <mergeCell ref="I3:I4"/>
  </mergeCells>
  <pageMargins left="0.511811024" right="0.511811024" top="0.78740157499999996" bottom="0.78740157499999996" header="0.31496062000000002" footer="0.3149606200000000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11</vt:i4>
      </vt:variant>
      <vt:variant>
        <vt:lpstr>Intervalos nomeados</vt:lpstr>
      </vt:variant>
      <vt:variant>
        <vt:i4>5</vt:i4>
      </vt:variant>
    </vt:vector>
  </HeadingPairs>
  <TitlesOfParts>
    <vt:vector size="16" baseType="lpstr">
      <vt:lpstr>Carregador de material</vt:lpstr>
      <vt:lpstr>ORIENTAÇÕES</vt:lpstr>
      <vt:lpstr>Planilha Jardineiro</vt:lpstr>
      <vt:lpstr>Uniformes - Jardineiro</vt:lpstr>
      <vt:lpstr>Equipamentos - Jardineiro</vt:lpstr>
      <vt:lpstr>Planilha Motorista</vt:lpstr>
      <vt:lpstr>Uniformes - Motorista</vt:lpstr>
      <vt:lpstr>Equipamentos - Motorista</vt:lpstr>
      <vt:lpstr>PROPOSTA</vt:lpstr>
      <vt:lpstr>Servente de limpeza</vt:lpstr>
      <vt:lpstr>Jauzeiro</vt:lpstr>
      <vt:lpstr>'Carregador de material'!Area_de_impressao</vt:lpstr>
      <vt:lpstr>ORIENTAÇÕES!Area_de_impressao</vt:lpstr>
      <vt:lpstr>'Planilha Jardineiro'!Area_de_impressao</vt:lpstr>
      <vt:lpstr>'Planilha Motorista'!Area_de_impressao</vt:lpstr>
      <vt:lpstr>'Servente de limpeza'!Area_de_impressao</vt:lpstr>
    </vt:vector>
  </TitlesOfParts>
  <Company>Part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Alzeir</dc:creator>
  <cp:lastModifiedBy>Alisson Rocha</cp:lastModifiedBy>
  <cp:lastPrinted>2021-03-16T13:02:00Z</cp:lastPrinted>
  <dcterms:created xsi:type="dcterms:W3CDTF">2010-12-08T20:31:00Z</dcterms:created>
  <dcterms:modified xsi:type="dcterms:W3CDTF">2021-07-12T17:14:09Z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1046-10.2.0.6080</vt:lpwstr>
  </property>
</Properties>
</file>